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6DE2AE35-835B-4606-A30B-86432F9007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e Using Food Cost%" sheetId="1" r:id="rId1"/>
    <sheet name="Notes" sheetId="2" r:id="rId2"/>
    <sheet name="Calculate Using % Markup" sheetId="3" r:id="rId3"/>
  </sheets>
  <definedNames>
    <definedName name="_xlnm.Print_Area" localSheetId="0">'Calculate Using Food Cost%'!#REF!</definedName>
    <definedName name="_xlnm.Print_Area" localSheetId="1">Notes!$A$1:$P$42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2" l="1"/>
  <c r="P41" i="2"/>
  <c r="P39" i="2"/>
  <c r="J39" i="2"/>
  <c r="J40" i="2"/>
  <c r="J41" i="2"/>
  <c r="J31" i="2" l="1"/>
  <c r="J32" i="2"/>
  <c r="J33" i="2"/>
  <c r="J34" i="2"/>
  <c r="J35" i="2"/>
  <c r="J36" i="2"/>
  <c r="J37" i="2"/>
  <c r="J38" i="2"/>
  <c r="J30" i="2"/>
  <c r="P38" i="2"/>
  <c r="P37" i="2"/>
  <c r="P36" i="2"/>
  <c r="P35" i="2"/>
  <c r="P34" i="2"/>
  <c r="P33" i="2"/>
  <c r="P32" i="2"/>
  <c r="P31" i="2"/>
  <c r="P30" i="2"/>
  <c r="D43" i="3"/>
  <c r="E43" i="3" s="1"/>
  <c r="D42" i="3"/>
  <c r="E42" i="3" s="1"/>
  <c r="D41" i="3"/>
  <c r="C41" i="3" s="1"/>
  <c r="D40" i="3"/>
  <c r="E40" i="3" s="1"/>
  <c r="D39" i="3"/>
  <c r="E39" i="3" s="1"/>
  <c r="D38" i="3"/>
  <c r="E38" i="3" s="1"/>
  <c r="D37" i="3"/>
  <c r="C37" i="3" s="1"/>
  <c r="D36" i="3"/>
  <c r="E36" i="3" s="1"/>
  <c r="D35" i="3"/>
  <c r="E35" i="3" s="1"/>
  <c r="D34" i="3"/>
  <c r="E34" i="3" s="1"/>
  <c r="D33" i="3"/>
  <c r="C33" i="3" s="1"/>
  <c r="D32" i="3"/>
  <c r="E32" i="3" s="1"/>
  <c r="D31" i="3"/>
  <c r="E31" i="3" s="1"/>
  <c r="D30" i="3"/>
  <c r="E30" i="3" s="1"/>
  <c r="D29" i="3"/>
  <c r="C29" i="3" s="1"/>
  <c r="D28" i="3"/>
  <c r="E28" i="3" s="1"/>
  <c r="D27" i="3"/>
  <c r="E27" i="3" s="1"/>
  <c r="D26" i="3"/>
  <c r="E26" i="3" s="1"/>
  <c r="D25" i="3"/>
  <c r="C25" i="3" s="1"/>
  <c r="D24" i="3"/>
  <c r="E24" i="3" s="1"/>
  <c r="D23" i="3"/>
  <c r="E23" i="3" s="1"/>
  <c r="D22" i="3"/>
  <c r="E22" i="3" s="1"/>
  <c r="D21" i="3"/>
  <c r="C21" i="3" s="1"/>
  <c r="D20" i="3"/>
  <c r="E20" i="3" s="1"/>
  <c r="D19" i="3"/>
  <c r="E19" i="3" s="1"/>
  <c r="D18" i="3"/>
  <c r="E18" i="3" s="1"/>
  <c r="D17" i="3"/>
  <c r="C17" i="3" s="1"/>
  <c r="D16" i="3"/>
  <c r="E16" i="3" s="1"/>
  <c r="D15" i="3"/>
  <c r="E15" i="3" s="1"/>
  <c r="D14" i="3"/>
  <c r="E14" i="3" s="1"/>
  <c r="D13" i="3"/>
  <c r="C13" i="3" s="1"/>
  <c r="D15" i="1"/>
  <c r="C15" i="1" s="1"/>
  <c r="D16" i="1"/>
  <c r="C16" i="1" s="1"/>
  <c r="D17" i="1"/>
  <c r="C17" i="1" s="1"/>
  <c r="D18" i="1"/>
  <c r="C18" i="1" s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29" i="1"/>
  <c r="C29" i="1" s="1"/>
  <c r="D30" i="1"/>
  <c r="E30" i="1" s="1"/>
  <c r="D31" i="1"/>
  <c r="C31" i="1" s="1"/>
  <c r="D32" i="1"/>
  <c r="C32" i="1" s="1"/>
  <c r="D33" i="1"/>
  <c r="C33" i="1" s="1"/>
  <c r="D34" i="1"/>
  <c r="C34" i="1" s="1"/>
  <c r="D35" i="1"/>
  <c r="C35" i="1" s="1"/>
  <c r="D36" i="1"/>
  <c r="C36" i="1" s="1"/>
  <c r="D37" i="1"/>
  <c r="C37" i="1" s="1"/>
  <c r="D38" i="1"/>
  <c r="C38" i="1" s="1"/>
  <c r="D39" i="1"/>
  <c r="C39" i="1" s="1"/>
  <c r="D40" i="1"/>
  <c r="C40" i="1" s="1"/>
  <c r="D41" i="1"/>
  <c r="C41" i="1" s="1"/>
  <c r="D42" i="1"/>
  <c r="C42" i="1" s="1"/>
  <c r="D43" i="1"/>
  <c r="C43" i="1" s="1"/>
  <c r="D44" i="1"/>
  <c r="C44" i="1" s="1"/>
  <c r="D14" i="1"/>
  <c r="E14" i="1" s="1"/>
  <c r="N23" i="2"/>
  <c r="N22" i="2"/>
  <c r="P10" i="2"/>
  <c r="N16" i="2"/>
  <c r="N13" i="2"/>
  <c r="N7" i="2"/>
  <c r="N4" i="2"/>
  <c r="C20" i="3" l="1"/>
  <c r="C32" i="3"/>
  <c r="C26" i="3"/>
  <c r="C36" i="3"/>
  <c r="C24" i="3"/>
  <c r="C42" i="3"/>
  <c r="C16" i="3"/>
  <c r="C28" i="3"/>
  <c r="C34" i="3"/>
  <c r="C18" i="3"/>
  <c r="C40" i="3"/>
  <c r="C14" i="3"/>
  <c r="C22" i="3"/>
  <c r="C30" i="3"/>
  <c r="C38" i="3"/>
  <c r="E13" i="3"/>
  <c r="C15" i="3"/>
  <c r="E17" i="3"/>
  <c r="C19" i="3"/>
  <c r="E21" i="3"/>
  <c r="C23" i="3"/>
  <c r="E25" i="3"/>
  <c r="C27" i="3"/>
  <c r="E29" i="3"/>
  <c r="C31" i="3"/>
  <c r="E33" i="3"/>
  <c r="C35" i="3"/>
  <c r="E37" i="3"/>
  <c r="C39" i="3"/>
  <c r="E41" i="3"/>
  <c r="C43" i="3"/>
  <c r="C30" i="1"/>
  <c r="E38" i="1"/>
  <c r="E34" i="1"/>
  <c r="C14" i="1"/>
  <c r="E42" i="1"/>
  <c r="E18" i="1"/>
  <c r="E22" i="1"/>
  <c r="E41" i="1"/>
  <c r="E37" i="1"/>
  <c r="E33" i="1"/>
  <c r="E29" i="1"/>
  <c r="E25" i="1"/>
  <c r="E21" i="1"/>
  <c r="E17" i="1"/>
  <c r="E44" i="1"/>
  <c r="E40" i="1"/>
  <c r="E36" i="1"/>
  <c r="E32" i="1"/>
  <c r="E28" i="1"/>
  <c r="E24" i="1"/>
  <c r="E20" i="1"/>
  <c r="E16" i="1"/>
  <c r="E26" i="1"/>
  <c r="E43" i="1"/>
  <c r="E39" i="1"/>
  <c r="E35" i="1"/>
  <c r="E31" i="1"/>
  <c r="E27" i="1"/>
  <c r="E23" i="1"/>
  <c r="E19" i="1"/>
  <c r="E15" i="1"/>
</calcChain>
</file>

<file path=xl/sharedStrings.xml><?xml version="1.0" encoding="utf-8"?>
<sst xmlns="http://schemas.openxmlformats.org/spreadsheetml/2006/main" count="188" uniqueCount="95">
  <si>
    <t>Food Cost %</t>
  </si>
  <si>
    <t>Sell Price</t>
  </si>
  <si>
    <t>Food Item Name (A)</t>
  </si>
  <si>
    <t>Raw Food Cost (B)</t>
  </si>
  <si>
    <t>=</t>
  </si>
  <si>
    <t xml:space="preserve">X </t>
  </si>
  <si>
    <r>
      <t xml:space="preserve">1. Enter desired markup in peach cell to right </t>
    </r>
    <r>
      <rPr>
        <b/>
        <sz val="11"/>
        <color rgb="FFFF0000"/>
        <rFont val="Calibri"/>
        <family val="2"/>
      </rPr>
      <t>→</t>
    </r>
  </si>
  <si>
    <t>3. Enter raw food cost in Column B</t>
  </si>
  <si>
    <t>Eg., Apple</t>
  </si>
  <si>
    <t>Examples of equations:</t>
  </si>
  <si>
    <t>X</t>
  </si>
  <si>
    <r>
      <t xml:space="preserve"> </t>
    </r>
    <r>
      <rPr>
        <sz val="11"/>
        <color theme="1"/>
        <rFont val="Calibri"/>
        <family val="2"/>
      </rPr>
      <t>÷</t>
    </r>
  </si>
  <si>
    <t>Retail Price</t>
  </si>
  <si>
    <t>Raw Food Cost</t>
  </si>
  <si>
    <t xml:space="preserve">for percentage </t>
  </si>
  <si>
    <t xml:space="preserve">Food Cost Percentage </t>
  </si>
  <si>
    <t>Multiplier</t>
  </si>
  <si>
    <t>1) To find the retail or selling price:</t>
  </si>
  <si>
    <t>2) To find the raw food cost:</t>
  </si>
  <si>
    <r>
      <t xml:space="preserve">raw food cost </t>
    </r>
    <r>
      <rPr>
        <sz val="11"/>
        <color theme="1"/>
        <rFont val="Calibri"/>
        <family val="2"/>
      </rPr>
      <t>÷</t>
    </r>
    <r>
      <rPr>
        <sz val="11"/>
        <color theme="1"/>
        <rFont val="Lato"/>
        <family val="2"/>
      </rPr>
      <t xml:space="preserve"> desired food cost percentage (in decimal format) = </t>
    </r>
    <r>
      <rPr>
        <u/>
        <sz val="11"/>
        <color theme="1"/>
        <rFont val="Lato"/>
        <family val="2"/>
      </rPr>
      <t>retail or selling price</t>
    </r>
  </si>
  <si>
    <r>
      <t xml:space="preserve">retail or selling price X desired food cost percentage = </t>
    </r>
    <r>
      <rPr>
        <u/>
        <sz val="11"/>
        <color theme="1"/>
        <rFont val="Lato"/>
        <family val="2"/>
      </rPr>
      <t>raw food cost</t>
    </r>
  </si>
  <si>
    <t>3) To find the food cost percentage:</t>
  </si>
  <si>
    <r>
      <t xml:space="preserve">raw food cost </t>
    </r>
    <r>
      <rPr>
        <sz val="11"/>
        <color theme="1"/>
        <rFont val="Calibri"/>
        <family val="2"/>
      </rPr>
      <t>÷</t>
    </r>
    <r>
      <rPr>
        <sz val="11"/>
        <color theme="1"/>
        <rFont val="Lato"/>
        <family val="2"/>
      </rPr>
      <t xml:space="preserve"> sell price X 100 = </t>
    </r>
    <r>
      <rPr>
        <u/>
        <sz val="11"/>
        <color theme="1"/>
        <rFont val="Lato"/>
        <family val="2"/>
      </rPr>
      <t>food cost percentage</t>
    </r>
    <r>
      <rPr>
        <sz val="11"/>
        <color theme="1"/>
        <rFont val="Lato"/>
        <family val="2"/>
      </rPr>
      <t xml:space="preserve"> (cost of retail)</t>
    </r>
  </si>
  <si>
    <r>
      <t xml:space="preserve">retail or selling price </t>
    </r>
    <r>
      <rPr>
        <sz val="11"/>
        <color theme="1"/>
        <rFont val="Calibri"/>
        <family val="2"/>
      </rPr>
      <t>÷</t>
    </r>
    <r>
      <rPr>
        <sz val="11"/>
        <color theme="1"/>
        <rFont val="Lato"/>
        <family val="2"/>
      </rPr>
      <t xml:space="preserve"> raw food cost = </t>
    </r>
    <r>
      <rPr>
        <u/>
        <sz val="11"/>
        <color theme="1"/>
        <rFont val="Lato"/>
        <family val="2"/>
      </rPr>
      <t>multiplier</t>
    </r>
    <r>
      <rPr>
        <sz val="11"/>
        <color theme="1"/>
        <rFont val="Lato"/>
        <family val="2"/>
      </rPr>
      <t xml:space="preserve"> for desired retail price </t>
    </r>
  </si>
  <si>
    <t>5) To get the retail price using the multiplier:</t>
  </si>
  <si>
    <t>4) To find the multiplier for retail price:</t>
  </si>
  <si>
    <t>+</t>
  </si>
  <si>
    <t>($.25 X 1.65)</t>
  </si>
  <si>
    <t xml:space="preserve">Food cost  X Percent in decimal </t>
  </si>
  <si>
    <t>($.25 X 2.65)</t>
  </si>
  <si>
    <t>6) How to convert the desired percent markup into a decimal for multiplication:</t>
  </si>
  <si>
    <t>8) Note on the math in a percent markup:</t>
  </si>
  <si>
    <r>
      <t xml:space="preserve">1. Enter desired food cost percentage in peach cell to right </t>
    </r>
    <r>
      <rPr>
        <b/>
        <sz val="11"/>
        <color rgb="FFFF0000"/>
        <rFont val="Calibri"/>
        <family val="2"/>
      </rPr>
      <t>→</t>
    </r>
  </si>
  <si>
    <t xml:space="preserve">Percent Markup </t>
  </si>
  <si>
    <r>
      <t xml:space="preserve">265% markup on $.25 -- costretail or selling price = food cost + (food cost + food cost + .65 of food cost) </t>
    </r>
    <r>
      <rPr>
        <b/>
        <sz val="9"/>
        <color theme="1"/>
        <rFont val="Lato"/>
        <family val="2"/>
      </rPr>
      <t>OR</t>
    </r>
    <r>
      <rPr>
        <sz val="9"/>
        <color theme="1"/>
        <rFont val="Lato"/>
        <family val="2"/>
      </rPr>
      <t xml:space="preserve"> food cost X decimal of food cost percentage </t>
    </r>
  </si>
  <si>
    <r>
      <t xml:space="preserve">165% markup on $.25 -- costretail or selling price = food cost + (food cost + food cost + .65 of food cost) </t>
    </r>
    <r>
      <rPr>
        <b/>
        <sz val="9"/>
        <color theme="1"/>
        <rFont val="Lato"/>
        <family val="2"/>
      </rPr>
      <t>OR</t>
    </r>
    <r>
      <rPr>
        <sz val="9"/>
        <color theme="1"/>
        <rFont val="Lato"/>
        <family val="2"/>
      </rPr>
      <t xml:space="preserve"> food cost X decimal of food cost percentage </t>
    </r>
  </si>
  <si>
    <t>The decimal of a percentage is required for use in an equation.  It requires moving the decimal point 2 places to the left.  So 85% (really 85.00) would become .85 (see picture at right) to use as a decimal.</t>
  </si>
  <si>
    <t>7) How to calculate the selling price by adding (the percent markup (in decimal format) X cost) and adding that product back to cost):</t>
  </si>
  <si>
    <t>OR</t>
  </si>
  <si>
    <t>(.25X.85)</t>
  </si>
  <si>
    <t>By using decimal of markup percentage</t>
  </si>
  <si>
    <t>(.25X1.00)</t>
  </si>
  <si>
    <t>(.25X1.50)</t>
  </si>
  <si>
    <t>(.25X1.65)</t>
  </si>
  <si>
    <t>(.25X2.00)</t>
  </si>
  <si>
    <t>(.25X2.65)</t>
  </si>
  <si>
    <t>(.25X3.00)</t>
  </si>
  <si>
    <t>(.25X3.75)</t>
  </si>
  <si>
    <t>(.25X4.00)</t>
  </si>
  <si>
    <t>Food Cost</t>
  </si>
  <si>
    <t>Markup</t>
  </si>
  <si>
    <t>Food cost X increase % in decimal</t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</si>
  <si>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.85 of cost</t>
    </r>
    <r>
      <rPr>
        <sz val="11"/>
        <color theme="1"/>
        <rFont val="Lato"/>
        <family val="2"/>
      </rPr>
      <t xml:space="preserve">)                                         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</si>
  <si>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)                                                       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</si>
  <si>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.5 of cost</t>
    </r>
    <r>
      <rPr>
        <sz val="11"/>
        <color theme="1"/>
        <rFont val="Lato"/>
        <family val="2"/>
      </rPr>
      <t xml:space="preserve">)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</si>
  <si>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.65 of cost</t>
    </r>
    <r>
      <rPr>
        <sz val="11"/>
        <color theme="1"/>
        <rFont val="Lato"/>
        <family val="2"/>
      </rPr>
      <t xml:space="preserve">) </t>
    </r>
  </si>
  <si>
    <r>
      <t xml:space="preserve">markup = </t>
    </r>
    <r>
      <rPr>
        <sz val="11"/>
        <color rgb="FFFF0000"/>
        <rFont val="Lato"/>
        <family val="2"/>
      </rPr>
      <t xml:space="preserve">cost </t>
    </r>
    <r>
      <rPr>
        <sz val="11"/>
        <color theme="1"/>
        <rFont val="Lato"/>
        <family val="2"/>
      </rPr>
      <t>+ (</t>
    </r>
    <r>
      <rPr>
        <sz val="11"/>
        <color rgb="FFFF0000"/>
        <rFont val="Lato"/>
        <family val="2"/>
      </rPr>
      <t>cos</t>
    </r>
    <r>
      <rPr>
        <sz val="11"/>
        <color theme="1"/>
        <rFont val="Lato"/>
        <family val="2"/>
      </rPr>
      <t>t+</t>
    </r>
    <r>
      <rPr>
        <sz val="11"/>
        <color rgb="FFFF0000"/>
        <rFont val="Lato"/>
        <family val="2"/>
      </rPr>
      <t xml:space="preserve"> cost</t>
    </r>
    <r>
      <rPr>
        <sz val="11"/>
        <color theme="1"/>
        <rFont val="Lato"/>
        <family val="2"/>
      </rPr>
      <t xml:space="preserve"> )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</si>
  <si>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</t>
    </r>
    <r>
      <rPr>
        <sz val="11"/>
        <color rgb="FFFF0000"/>
        <rFont val="Lato"/>
        <family val="2"/>
      </rPr>
      <t>.65 of cost</t>
    </r>
    <r>
      <rPr>
        <sz val="11"/>
        <color theme="1"/>
        <rFont val="Lato"/>
        <family val="2"/>
      </rPr>
      <t xml:space="preserve">)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</si>
  <si>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)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</si>
  <si>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</t>
    </r>
    <r>
      <rPr>
        <sz val="11"/>
        <color rgb="FFFF0000"/>
        <rFont val="Lato"/>
        <family val="2"/>
      </rPr>
      <t>.75 of cost</t>
    </r>
    <r>
      <rPr>
        <sz val="11"/>
        <color theme="1"/>
        <rFont val="Lato"/>
        <family val="2"/>
      </rPr>
      <t xml:space="preserve">) 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</si>
  <si>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>)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</si>
  <si>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1.85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</si>
  <si>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2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</si>
  <si>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2.5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</si>
  <si>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2.65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</si>
  <si>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3</t>
    </r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</si>
  <si>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4</t>
    </r>
  </si>
  <si>
    <r>
      <t xml:space="preserve">same as </t>
    </r>
    <r>
      <rPr>
        <sz val="11"/>
        <color rgb="FFFF0000"/>
        <rFont val="Lato"/>
        <family val="2"/>
      </rPr>
      <t xml:space="preserve">cost </t>
    </r>
    <r>
      <rPr>
        <sz val="11"/>
        <color theme="1"/>
        <rFont val="Lato"/>
        <family val="2"/>
      </rPr>
      <t xml:space="preserve">X </t>
    </r>
    <r>
      <rPr>
        <sz val="11"/>
        <color rgb="FFFF0000"/>
        <rFont val="Lato"/>
        <family val="2"/>
      </rPr>
      <t>4.75</t>
    </r>
  </si>
  <si>
    <r>
      <t>same as</t>
    </r>
    <r>
      <rPr>
        <sz val="11"/>
        <color rgb="FFFF0000"/>
        <rFont val="Lato"/>
        <family val="2"/>
      </rPr>
      <t xml:space="preserve"> cost</t>
    </r>
    <r>
      <rPr>
        <sz val="11"/>
        <color theme="1"/>
        <rFont val="Lato"/>
        <family val="2"/>
      </rPr>
      <t xml:space="preserve"> X</t>
    </r>
    <r>
      <rPr>
        <sz val="11"/>
        <color rgb="FFFF0000"/>
        <rFont val="Lato"/>
        <family val="2"/>
      </rPr>
      <t xml:space="preserve"> 5</t>
    </r>
  </si>
  <si>
    <r>
      <t>same as</t>
    </r>
    <r>
      <rPr>
        <sz val="11"/>
        <color rgb="FFFF0000"/>
        <rFont val="Lato"/>
        <family val="2"/>
      </rPr>
      <t xml:space="preserve"> cost</t>
    </r>
    <r>
      <rPr>
        <sz val="11"/>
        <color theme="1"/>
        <rFont val="Lato"/>
        <family val="2"/>
      </rPr>
      <t xml:space="preserve"> X</t>
    </r>
    <r>
      <rPr>
        <sz val="11"/>
        <color rgb="FFFF0000"/>
        <rFont val="Lato"/>
        <family val="2"/>
      </rPr>
      <t xml:space="preserve"> 6</t>
    </r>
    <r>
      <rPr>
        <sz val="11"/>
        <color theme="1"/>
        <rFont val="Calibri"/>
        <family val="2"/>
        <scheme val="minor"/>
      </rPr>
      <t/>
    </r>
  </si>
  <si>
    <r>
      <t>same as</t>
    </r>
    <r>
      <rPr>
        <sz val="11"/>
        <color rgb="FFFF0000"/>
        <rFont val="Lato"/>
        <family val="2"/>
      </rPr>
      <t xml:space="preserve"> cost</t>
    </r>
    <r>
      <rPr>
        <sz val="11"/>
        <color theme="1"/>
        <rFont val="Lato"/>
        <family val="2"/>
      </rPr>
      <t xml:space="preserve"> X</t>
    </r>
    <r>
      <rPr>
        <sz val="11"/>
        <color rgb="FFFF0000"/>
        <rFont val="Lato"/>
        <family val="2"/>
      </rPr>
      <t xml:space="preserve"> 8.5</t>
    </r>
  </si>
  <si>
    <r>
      <t>same as</t>
    </r>
    <r>
      <rPr>
        <sz val="11"/>
        <color rgb="FFFF0000"/>
        <rFont val="Lato"/>
        <family val="2"/>
      </rPr>
      <t xml:space="preserve"> cost</t>
    </r>
    <r>
      <rPr>
        <sz val="11"/>
        <color theme="1"/>
        <rFont val="Lato"/>
        <family val="2"/>
      </rPr>
      <t xml:space="preserve"> X</t>
    </r>
    <r>
      <rPr>
        <sz val="11"/>
        <color rgb="FFFF0000"/>
        <rFont val="Lato"/>
        <family val="2"/>
      </rPr>
      <t xml:space="preserve"> 11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</si>
  <si>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cost+ cost</t>
    </r>
    <r>
      <rPr>
        <sz val="11"/>
        <color theme="1"/>
        <rFont val="Lato"/>
        <family val="2"/>
      </rPr>
      <t>)</t>
    </r>
  </si>
  <si>
    <t>(.25X5.00)</t>
  </si>
  <si>
    <t>(.25X10.0)</t>
  </si>
  <si>
    <r>
      <t xml:space="preserve">same as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X </t>
    </r>
    <r>
      <rPr>
        <sz val="11"/>
        <color rgb="FFFF0000"/>
        <rFont val="Lato"/>
        <family val="2"/>
      </rPr>
      <t>3.65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</si>
  <si>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 xml:space="preserve">c </t>
    </r>
    <r>
      <rPr>
        <sz val="11"/>
        <color theme="1"/>
        <rFont val="Lato"/>
        <family val="2"/>
      </rPr>
      <t xml:space="preserve">+ </t>
    </r>
    <r>
      <rPr>
        <sz val="11"/>
        <color rgb="FFFF0000"/>
        <rFont val="Lato"/>
        <family val="2"/>
      </rPr>
      <t>c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 xml:space="preserve">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>.5 of c</t>
    </r>
    <r>
      <rPr>
        <sz val="11"/>
        <color theme="1"/>
        <rFont val="Lato"/>
        <family val="2"/>
      </rPr>
      <t>)</t>
    </r>
  </si>
  <si>
    <r>
      <t xml:space="preserve">markup = </t>
    </r>
    <r>
      <rPr>
        <sz val="11"/>
        <color rgb="FFFF0000"/>
        <rFont val="Lato"/>
        <family val="2"/>
      </rPr>
      <t>cost</t>
    </r>
    <r>
      <rPr>
        <sz val="11"/>
        <color theme="1"/>
        <rFont val="Lato"/>
        <family val="2"/>
      </rPr>
      <t xml:space="preserve"> + (</t>
    </r>
    <r>
      <rPr>
        <sz val="11"/>
        <color rgb="FFFF0000"/>
        <rFont val="Lato"/>
        <family val="2"/>
      </rPr>
      <t>c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</t>
    </r>
    <r>
      <rPr>
        <sz val="11"/>
        <color theme="1"/>
        <rFont val="Lato"/>
        <family val="2"/>
      </rPr>
      <t xml:space="preserve"> + </t>
    </r>
    <r>
      <rPr>
        <sz val="11"/>
        <color rgb="FFFF0000"/>
        <rFont val="Lato"/>
        <family val="2"/>
      </rPr>
      <t>c</t>
    </r>
    <r>
      <rPr>
        <sz val="11"/>
        <rFont val="Lato"/>
        <family val="2"/>
      </rPr>
      <t xml:space="preserve"> 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</t>
    </r>
    <r>
      <rPr>
        <sz val="11"/>
        <rFont val="Lato"/>
        <family val="2"/>
      </rPr>
      <t xml:space="preserve"> 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 </t>
    </r>
    <r>
      <rPr>
        <sz val="11"/>
        <rFont val="Lato"/>
        <family val="2"/>
      </rPr>
      <t>+</t>
    </r>
    <r>
      <rPr>
        <sz val="11"/>
        <color rgb="FFFF0000"/>
        <rFont val="Lato"/>
        <family val="2"/>
      </rPr>
      <t xml:space="preserve"> c</t>
    </r>
    <r>
      <rPr>
        <sz val="11"/>
        <rFont val="Lato"/>
        <family val="2"/>
      </rPr>
      <t xml:space="preserve"> +</t>
    </r>
    <r>
      <rPr>
        <sz val="11"/>
        <color rgb="FFFF0000"/>
        <rFont val="Lato"/>
        <family val="2"/>
      </rPr>
      <t xml:space="preserve"> c</t>
    </r>
    <r>
      <rPr>
        <sz val="11"/>
        <color theme="1"/>
        <rFont val="Lato"/>
        <family val="2"/>
      </rPr>
      <t>)</t>
    </r>
  </si>
  <si>
    <t>(.25X7.50)</t>
  </si>
  <si>
    <t>Food Cost Percentage, Sell Price, and Percent Markup</t>
  </si>
  <si>
    <t>2. Enter food Items in Column A</t>
  </si>
  <si>
    <t xml:space="preserve">Notes on the math to use to find desired number: </t>
  </si>
  <si>
    <t>a raw food cost X multiplier (in this case, 2.64)</t>
  </si>
  <si>
    <t xml:space="preserve">A percent markup on an item cost takes the original cost and adds that back to the item the number of times of the percent markup (in decimal format):  </t>
  </si>
  <si>
    <t>By using multiplier</t>
  </si>
  <si>
    <t>2. Enter food items in Column A</t>
  </si>
  <si>
    <t>Multiply Cost By</t>
  </si>
  <si>
    <t>Percent Markup, Sell Price and Food Cost Percentage</t>
  </si>
  <si>
    <t xml:space="preserve">4. Once item names and food costs are entered below, the food cost percentage entered above </t>
  </si>
  <si>
    <r>
      <t xml:space="preserve">will </t>
    </r>
    <r>
      <rPr>
        <i/>
        <sz val="11"/>
        <color theme="1"/>
        <rFont val="Lato"/>
        <family val="2"/>
      </rPr>
      <t xml:space="preserve">auto calculate: </t>
    </r>
    <r>
      <rPr>
        <sz val="11"/>
        <color theme="1"/>
        <rFont val="Lato"/>
        <family val="2"/>
      </rPr>
      <t xml:space="preserve"> the </t>
    </r>
    <r>
      <rPr>
        <b/>
        <sz val="11"/>
        <color theme="1"/>
        <rFont val="Lato"/>
        <family val="2"/>
      </rPr>
      <t>selling price</t>
    </r>
    <r>
      <rPr>
        <sz val="11"/>
        <color theme="1"/>
        <rFont val="Lato"/>
        <family val="2"/>
      </rPr>
      <t xml:space="preserve">, the </t>
    </r>
    <r>
      <rPr>
        <b/>
        <sz val="11"/>
        <color theme="1"/>
        <rFont val="Lato"/>
        <family val="2"/>
      </rPr>
      <t>number by which the cost is multiplied</t>
    </r>
    <r>
      <rPr>
        <sz val="11"/>
        <color theme="1"/>
        <rFont val="Lato"/>
        <family val="2"/>
      </rPr>
      <t xml:space="preserve"> to set the sell </t>
    </r>
  </si>
  <si>
    <r>
      <t xml:space="preserve">price and the </t>
    </r>
    <r>
      <rPr>
        <b/>
        <sz val="11"/>
        <color theme="1"/>
        <rFont val="Lato"/>
        <family val="2"/>
      </rPr>
      <t>percent markup</t>
    </r>
    <r>
      <rPr>
        <sz val="11"/>
        <color theme="1"/>
        <rFont val="Lato"/>
        <family val="2"/>
      </rPr>
      <t>.</t>
    </r>
  </si>
  <si>
    <t xml:space="preserve">4. Once item names and costs are entered below, the percent markup entered above will </t>
  </si>
  <si>
    <r>
      <rPr>
        <i/>
        <sz val="11"/>
        <color theme="1"/>
        <rFont val="Lato"/>
        <family val="2"/>
      </rPr>
      <t>auto calculate</t>
    </r>
    <r>
      <rPr>
        <sz val="11"/>
        <color theme="1"/>
        <rFont val="Lato"/>
        <family val="2"/>
      </rPr>
      <t xml:space="preserve">:  the </t>
    </r>
    <r>
      <rPr>
        <b/>
        <sz val="11"/>
        <color theme="1"/>
        <rFont val="Lato"/>
        <family val="2"/>
      </rPr>
      <t>selling price</t>
    </r>
    <r>
      <rPr>
        <sz val="11"/>
        <color theme="1"/>
        <rFont val="Lato"/>
        <family val="2"/>
      </rPr>
      <t xml:space="preserve">, </t>
    </r>
    <r>
      <rPr>
        <b/>
        <sz val="11"/>
        <color theme="1"/>
        <rFont val="Lato"/>
        <family val="2"/>
      </rPr>
      <t>food cost percentage</t>
    </r>
    <r>
      <rPr>
        <sz val="11"/>
        <color theme="1"/>
        <rFont val="Lato"/>
        <family val="2"/>
      </rPr>
      <t xml:space="preserve">, and the </t>
    </r>
    <r>
      <rPr>
        <b/>
        <sz val="11"/>
        <color theme="1"/>
        <rFont val="Lato"/>
        <family val="2"/>
      </rPr>
      <t xml:space="preserve">number by which the cost </t>
    </r>
  </si>
  <si>
    <r>
      <t xml:space="preserve">is </t>
    </r>
    <r>
      <rPr>
        <b/>
        <sz val="11"/>
        <color theme="1"/>
        <rFont val="Lato"/>
        <family val="2"/>
      </rPr>
      <t>multiplied</t>
    </r>
    <r>
      <rPr>
        <sz val="11"/>
        <color theme="1"/>
        <rFont val="Lato"/>
        <family val="2"/>
      </rPr>
      <t xml:space="preserve"> to set the sell  price.</t>
    </r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</si>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</sst>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rgb="FFFF0000"/>
      <name val="Lato"/>
      <family val="2"/>
    </font>
    <font>
      <b/>
      <sz val="11"/>
      <color theme="1"/>
      <name val="Lato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"/>
      <name val="Lato"/>
      <family val="2"/>
    </font>
    <font>
      <sz val="20"/>
      <color theme="1"/>
      <name val="Lato"/>
      <family val="2"/>
    </font>
    <font>
      <b/>
      <sz val="11"/>
      <name val="Lato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Lato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Lato"/>
      <family val="2"/>
    </font>
    <font>
      <sz val="14"/>
      <color theme="1"/>
      <name val="Lato"/>
      <family val="2"/>
    </font>
    <font>
      <sz val="11"/>
      <color rgb="FFFF0000"/>
      <name val="Lato"/>
      <family val="2"/>
    </font>
    <font>
      <b/>
      <u/>
      <sz val="14"/>
      <color theme="1"/>
      <name val="Lato"/>
      <family val="2"/>
    </font>
    <font>
      <u/>
      <sz val="14"/>
      <color theme="1"/>
      <name val="Lato"/>
      <family val="2"/>
    </font>
    <font>
      <sz val="14"/>
      <color theme="1"/>
      <name val="Calibri"/>
      <family val="2"/>
      <scheme val="minor"/>
    </font>
    <font>
      <b/>
      <sz val="9"/>
      <color theme="1"/>
      <name val="Lato"/>
      <family val="2"/>
    </font>
    <font>
      <b/>
      <sz val="10"/>
      <color theme="1"/>
      <name val="Lato"/>
      <family val="2"/>
    </font>
    <font>
      <b/>
      <u/>
      <sz val="9"/>
      <color theme="1"/>
      <name val="Lato"/>
      <family val="2"/>
    </font>
    <font>
      <sz val="11"/>
      <name val="Lato"/>
      <family val="2"/>
    </font>
    <font>
      <i/>
      <sz val="11"/>
      <color theme="1"/>
      <name val="Lato"/>
      <family val="2"/>
    </font>
    <font>
      <sz val="16"/>
      <color theme="1"/>
      <name val="Lato"/>
      <family val="2"/>
    </font>
    <font>
      <i/>
      <sz val="12"/>
      <color rgb="FF1B1B1B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9" fontId="3" fillId="2" borderId="0" xfId="2" applyFont="1" applyFill="1" applyBorder="1" applyAlignment="1">
      <alignment horizontal="center"/>
    </xf>
    <xf numFmtId="0" fontId="2" fillId="0" borderId="1" xfId="0" applyFont="1" applyBorder="1"/>
    <xf numFmtId="9" fontId="3" fillId="3" borderId="2" xfId="2" applyFont="1" applyFill="1" applyBorder="1" applyAlignment="1">
      <alignment horizontal="center"/>
    </xf>
    <xf numFmtId="44" fontId="2" fillId="3" borderId="1" xfId="1" applyFont="1" applyFill="1" applyBorder="1"/>
    <xf numFmtId="0" fontId="4" fillId="0" borderId="0" xfId="0" applyFont="1" applyAlignment="1">
      <alignment horizontal="center"/>
    </xf>
    <xf numFmtId="9" fontId="4" fillId="0" borderId="0" xfId="2" applyFont="1"/>
    <xf numFmtId="9" fontId="2" fillId="0" borderId="1" xfId="2" applyNumberFormat="1" applyFont="1" applyBorder="1" applyAlignment="1">
      <alignment horizontal="center"/>
    </xf>
    <xf numFmtId="9" fontId="9" fillId="2" borderId="0" xfId="2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2" fillId="5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0" borderId="3" xfId="0" applyFont="1" applyBorder="1"/>
    <xf numFmtId="0" fontId="11" fillId="0" borderId="0" xfId="0" applyFont="1"/>
    <xf numFmtId="0" fontId="7" fillId="0" borderId="0" xfId="0" applyFont="1" applyBorder="1"/>
    <xf numFmtId="44" fontId="2" fillId="0" borderId="0" xfId="1" applyFont="1" applyAlignment="1">
      <alignment horizontal="center"/>
    </xf>
    <xf numFmtId="44" fontId="2" fillId="0" borderId="0" xfId="1" applyFont="1"/>
    <xf numFmtId="0" fontId="4" fillId="0" borderId="0" xfId="0" applyFont="1" applyBorder="1"/>
    <xf numFmtId="0" fontId="2" fillId="0" borderId="0" xfId="0" applyFont="1" applyBorder="1"/>
    <xf numFmtId="4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44" fontId="2" fillId="0" borderId="3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3" xfId="1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4" fillId="0" borderId="3" xfId="2" applyFont="1" applyBorder="1"/>
    <xf numFmtId="0" fontId="7" fillId="0" borderId="4" xfId="0" applyFont="1" applyBorder="1" applyAlignment="1">
      <alignment horizontal="center"/>
    </xf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0" fontId="0" fillId="0" borderId="3" xfId="0" applyBorder="1"/>
    <xf numFmtId="0" fontId="10" fillId="0" borderId="0" xfId="0" applyFont="1"/>
    <xf numFmtId="0" fontId="10" fillId="0" borderId="0" xfId="0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44" fontId="2" fillId="0" borderId="3" xfId="1" quotePrefix="1" applyFont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44" fontId="2" fillId="0" borderId="0" xfId="1" quotePrefix="1" applyFont="1" applyBorder="1" applyAlignment="1">
      <alignment horizontal="center"/>
    </xf>
    <xf numFmtId="44" fontId="2" fillId="0" borderId="0" xfId="0" applyNumberFormat="1" applyFont="1"/>
    <xf numFmtId="9" fontId="2" fillId="0" borderId="0" xfId="2" applyFont="1" applyBorder="1" applyAlignment="1">
      <alignment horizontal="center"/>
    </xf>
    <xf numFmtId="0" fontId="2" fillId="0" borderId="0" xfId="0" applyFont="1" applyFill="1" applyBorder="1"/>
    <xf numFmtId="0" fontId="16" fillId="0" borderId="0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2" fontId="2" fillId="0" borderId="1" xfId="0" applyNumberFormat="1" applyFont="1" applyBorder="1" applyAlignment="1">
      <alignment horizontal="center"/>
    </xf>
    <xf numFmtId="0" fontId="13" fillId="0" borderId="0" xfId="0" applyFont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44" fontId="7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3" fillId="2" borderId="0" xfId="0" applyFont="1" applyFill="1"/>
    <xf numFmtId="44" fontId="2" fillId="2" borderId="0" xfId="1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Border="1"/>
    <xf numFmtId="44" fontId="2" fillId="2" borderId="0" xfId="1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3" xfId="0" applyFont="1" applyFill="1" applyBorder="1"/>
    <xf numFmtId="0" fontId="4" fillId="2" borderId="3" xfId="0" applyFont="1" applyFill="1" applyBorder="1"/>
    <xf numFmtId="44" fontId="2" fillId="2" borderId="3" xfId="1" applyFont="1" applyFill="1" applyBorder="1"/>
    <xf numFmtId="0" fontId="2" fillId="2" borderId="3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0" fillId="2" borderId="4" xfId="0" applyFont="1" applyFill="1" applyBorder="1"/>
    <xf numFmtId="9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1" fillId="0" borderId="0" xfId="0" applyFont="1"/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/>
    </xf>
    <xf numFmtId="0" fontId="2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390524</xdr:colOff>
      <xdr:row>0</xdr:row>
      <xdr:rowOff>761317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2D7363-6165-4FE3-8D1A-5C47AD46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143249" cy="761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180976</xdr:colOff>
      <xdr:row>16</xdr:row>
      <xdr:rowOff>161925</xdr:rowOff>
    </xdr:from>
    <xdr:to>
      <xdr:col>15</xdr:col>
      <xdr:colOff>998038</xdr:colOff>
      <xdr:row>20</xdr:row>
      <xdr:rowOff>13362</xdr:rowOff>
    </xdr:to>
    <xdr:pic>
      <xdr:nvPicPr>
        <xdr:cNvPr id="2" name="Picture 1" title="&quot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1" y="3257550"/>
          <a:ext cx="817062" cy="613437"/>
        </a:xfrm>
        <a:prstGeom prst="rect">
          <a:avLst/>
        </a:prstGeom>
      </xdr:spPr>
    </xdr:pic>
    <xdr:clientData/>
  </xdr:twoCellAnchor>
  <xdr:twoCellAnchor>
    <xdr:from>
      <xdr:col>13</xdr:col>
      <xdr:colOff>361950</xdr:colOff>
      <xdr:row>18</xdr:row>
      <xdr:rowOff>38100</xdr:rowOff>
    </xdr:from>
    <xdr:to>
      <xdr:col>13</xdr:col>
      <xdr:colOff>733425</xdr:colOff>
      <xdr:row>18</xdr:row>
      <xdr:rowOff>142875</xdr:rowOff>
    </xdr:to>
    <xdr:sp macro="" textlink="">
      <xdr:nvSpPr>
        <xdr:cNvPr id="6" name="Right Arrow 5" title="&quot;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106400" y="3514725"/>
          <a:ext cx="3714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228600</xdr:colOff>
      <xdr:row>18</xdr:row>
      <xdr:rowOff>38101</xdr:rowOff>
    </xdr:from>
    <xdr:to>
      <xdr:col>14</xdr:col>
      <xdr:colOff>600075</xdr:colOff>
      <xdr:row>18</xdr:row>
      <xdr:rowOff>142876</xdr:rowOff>
    </xdr:to>
    <xdr:sp macro="" textlink="">
      <xdr:nvSpPr>
        <xdr:cNvPr id="7" name="Right Arrow 6" title="&quot;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011275" y="3514726"/>
          <a:ext cx="3714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zoomScaleSheetLayoutView="100" workbookViewId="0">
      <selection activeCell="E51" sqref="E51"/>
    </sheetView>
  </sheetViews>
  <sheetFormatPr defaultRowHeight="15" x14ac:dyDescent="0.25"/>
  <cols>
    <col min="1" max="1" width="20.5703125" style="1" customWidth="1"/>
    <col min="2" max="2" width="21.85546875" style="1" customWidth="1"/>
    <col min="3" max="3" width="19.28515625" style="1" customWidth="1"/>
    <col min="4" max="4" width="14.5703125" style="1" customWidth="1"/>
    <col min="5" max="5" width="18" style="1" customWidth="1"/>
    <col min="6" max="6" width="9.140625" style="1"/>
    <col min="12" max="16384" width="9.140625" style="1"/>
  </cols>
  <sheetData>
    <row r="1" spans="1:6" ht="60.75" customHeight="1" thickBot="1" x14ac:dyDescent="0.3"/>
    <row r="2" spans="1:6" ht="27.75" customHeight="1" thickBot="1" x14ac:dyDescent="0.3">
      <c r="A2" s="101" t="s">
        <v>79</v>
      </c>
      <c r="B2" s="97"/>
      <c r="C2" s="97"/>
      <c r="D2" s="97"/>
      <c r="E2" s="98"/>
    </row>
    <row r="3" spans="1:6" ht="15.75" thickBot="1" x14ac:dyDescent="0.3">
      <c r="B3" s="2"/>
    </row>
    <row r="4" spans="1:6" ht="15.75" thickBot="1" x14ac:dyDescent="0.3">
      <c r="A4" s="2" t="s">
        <v>32</v>
      </c>
      <c r="B4" s="9"/>
      <c r="E4" s="12">
        <v>0.37740000000000001</v>
      </c>
    </row>
    <row r="5" spans="1:6" x14ac:dyDescent="0.25">
      <c r="A5" s="2"/>
      <c r="B5" s="9"/>
      <c r="E5" s="17"/>
    </row>
    <row r="6" spans="1:6" x14ac:dyDescent="0.25">
      <c r="A6" s="1" t="s">
        <v>80</v>
      </c>
      <c r="B6" s="9"/>
      <c r="E6" s="10"/>
    </row>
    <row r="7" spans="1:6" x14ac:dyDescent="0.25">
      <c r="A7" s="1" t="s">
        <v>7</v>
      </c>
      <c r="B7" s="9"/>
      <c r="E7" s="10"/>
    </row>
    <row r="8" spans="1:6" x14ac:dyDescent="0.25">
      <c r="B8" s="9"/>
      <c r="E8" s="10"/>
    </row>
    <row r="9" spans="1:6" x14ac:dyDescent="0.25">
      <c r="A9" s="1" t="s">
        <v>88</v>
      </c>
      <c r="B9" s="9"/>
      <c r="E9" s="10"/>
    </row>
    <row r="10" spans="1:6" x14ac:dyDescent="0.25">
      <c r="A10" s="1" t="s">
        <v>89</v>
      </c>
    </row>
    <row r="11" spans="1:6" x14ac:dyDescent="0.25">
      <c r="A11" s="1" t="s">
        <v>90</v>
      </c>
      <c r="B11" s="9"/>
      <c r="E11" s="10"/>
    </row>
    <row r="12" spans="1:6" x14ac:dyDescent="0.25">
      <c r="B12" s="9"/>
      <c r="E12" s="10"/>
    </row>
    <row r="13" spans="1:6" x14ac:dyDescent="0.25">
      <c r="A13" s="4" t="s">
        <v>2</v>
      </c>
      <c r="B13" s="20" t="s">
        <v>3</v>
      </c>
      <c r="C13" s="4" t="s">
        <v>86</v>
      </c>
      <c r="D13" s="18" t="s">
        <v>1</v>
      </c>
      <c r="E13" s="3" t="s">
        <v>33</v>
      </c>
    </row>
    <row r="14" spans="1:6" x14ac:dyDescent="0.25">
      <c r="A14" s="11" t="s">
        <v>8</v>
      </c>
      <c r="B14" s="13">
        <v>0.25</v>
      </c>
      <c r="C14" s="64">
        <f t="shared" ref="C14:C44" si="0">D14/B14</f>
        <v>2.6497085320614731</v>
      </c>
      <c r="D14" s="19">
        <f t="shared" ref="D14:D44" si="1">B14/$E$4</f>
        <v>0.66242713301536826</v>
      </c>
      <c r="E14" s="16">
        <f t="shared" ref="E14:E44" si="2">(D14-B14)/B14</f>
        <v>1.6497085320614731</v>
      </c>
      <c r="F14" s="56"/>
    </row>
    <row r="15" spans="1:6" x14ac:dyDescent="0.25">
      <c r="A15" s="11"/>
      <c r="B15" s="13">
        <v>0.5</v>
      </c>
      <c r="C15" s="64">
        <f t="shared" si="0"/>
        <v>2.6497085320614731</v>
      </c>
      <c r="D15" s="19">
        <f t="shared" si="1"/>
        <v>1.3248542660307365</v>
      </c>
      <c r="E15" s="16">
        <f t="shared" si="2"/>
        <v>1.6497085320614731</v>
      </c>
    </row>
    <row r="16" spans="1:6" x14ac:dyDescent="0.25">
      <c r="A16" s="11"/>
      <c r="B16" s="13">
        <v>0.75</v>
      </c>
      <c r="C16" s="64">
        <f t="shared" si="0"/>
        <v>2.6497085320614731</v>
      </c>
      <c r="D16" s="19">
        <f t="shared" si="1"/>
        <v>1.9872813990461049</v>
      </c>
      <c r="E16" s="16">
        <f t="shared" si="2"/>
        <v>1.6497085320614733</v>
      </c>
    </row>
    <row r="17" spans="1:5" x14ac:dyDescent="0.25">
      <c r="A17" s="11"/>
      <c r="B17" s="13">
        <v>1</v>
      </c>
      <c r="C17" s="64">
        <f t="shared" si="0"/>
        <v>2.6497085320614731</v>
      </c>
      <c r="D17" s="19">
        <f t="shared" si="1"/>
        <v>2.6497085320614731</v>
      </c>
      <c r="E17" s="16">
        <f t="shared" si="2"/>
        <v>1.6497085320614731</v>
      </c>
    </row>
    <row r="18" spans="1:5" x14ac:dyDescent="0.25">
      <c r="A18" s="11"/>
      <c r="B18" s="13">
        <v>1.25</v>
      </c>
      <c r="C18" s="64">
        <f t="shared" si="0"/>
        <v>2.6497085320614735</v>
      </c>
      <c r="D18" s="19">
        <f t="shared" si="1"/>
        <v>3.3121356650768417</v>
      </c>
      <c r="E18" s="16">
        <f t="shared" si="2"/>
        <v>1.6497085320614733</v>
      </c>
    </row>
    <row r="19" spans="1:5" x14ac:dyDescent="0.25">
      <c r="A19" s="11"/>
      <c r="B19" s="13">
        <v>1.5</v>
      </c>
      <c r="C19" s="64">
        <f t="shared" si="0"/>
        <v>2.6497085320614731</v>
      </c>
      <c r="D19" s="19">
        <f t="shared" si="1"/>
        <v>3.9745627980922098</v>
      </c>
      <c r="E19" s="16">
        <f t="shared" si="2"/>
        <v>1.6497085320614733</v>
      </c>
    </row>
    <row r="20" spans="1:5" x14ac:dyDescent="0.25">
      <c r="A20" s="11"/>
      <c r="B20" s="13">
        <v>1.75</v>
      </c>
      <c r="C20" s="64">
        <f t="shared" si="0"/>
        <v>2.6497085320614735</v>
      </c>
      <c r="D20" s="19">
        <f t="shared" si="1"/>
        <v>4.6369899311075784</v>
      </c>
      <c r="E20" s="16">
        <f t="shared" si="2"/>
        <v>1.6497085320614733</v>
      </c>
    </row>
    <row r="21" spans="1:5" x14ac:dyDescent="0.25">
      <c r="A21" s="11"/>
      <c r="B21" s="13">
        <v>2</v>
      </c>
      <c r="C21" s="64">
        <f t="shared" si="0"/>
        <v>2.6497085320614731</v>
      </c>
      <c r="D21" s="19">
        <f t="shared" si="1"/>
        <v>5.2994170641229461</v>
      </c>
      <c r="E21" s="16">
        <f t="shared" si="2"/>
        <v>1.6497085320614731</v>
      </c>
    </row>
    <row r="22" spans="1:5" x14ac:dyDescent="0.25">
      <c r="A22" s="11"/>
      <c r="B22" s="13">
        <v>2.25</v>
      </c>
      <c r="C22" s="64">
        <f t="shared" si="0"/>
        <v>2.6497085320614731</v>
      </c>
      <c r="D22" s="19">
        <f t="shared" si="1"/>
        <v>5.9618441971383147</v>
      </c>
      <c r="E22" s="16">
        <f t="shared" si="2"/>
        <v>1.6497085320614733</v>
      </c>
    </row>
    <row r="23" spans="1:5" x14ac:dyDescent="0.25">
      <c r="A23" s="11"/>
      <c r="B23" s="13">
        <v>2.5</v>
      </c>
      <c r="C23" s="64">
        <f t="shared" si="0"/>
        <v>2.6497085320614735</v>
      </c>
      <c r="D23" s="19">
        <f t="shared" si="1"/>
        <v>6.6242713301536833</v>
      </c>
      <c r="E23" s="16">
        <f t="shared" si="2"/>
        <v>1.6497085320614733</v>
      </c>
    </row>
    <row r="24" spans="1:5" x14ac:dyDescent="0.25">
      <c r="A24" s="11"/>
      <c r="B24" s="13">
        <v>2.75</v>
      </c>
      <c r="C24" s="64">
        <f t="shared" si="0"/>
        <v>2.6497085320614731</v>
      </c>
      <c r="D24" s="19">
        <f t="shared" si="1"/>
        <v>7.286698463169051</v>
      </c>
      <c r="E24" s="16">
        <f t="shared" si="2"/>
        <v>1.6497085320614731</v>
      </c>
    </row>
    <row r="25" spans="1:5" x14ac:dyDescent="0.25">
      <c r="A25" s="11"/>
      <c r="B25" s="13">
        <v>3</v>
      </c>
      <c r="C25" s="64">
        <f t="shared" si="0"/>
        <v>2.6497085320614731</v>
      </c>
      <c r="D25" s="19">
        <f t="shared" si="1"/>
        <v>7.9491255961844196</v>
      </c>
      <c r="E25" s="16">
        <f t="shared" si="2"/>
        <v>1.6497085320614733</v>
      </c>
    </row>
    <row r="26" spans="1:5" x14ac:dyDescent="0.25">
      <c r="A26" s="11"/>
      <c r="B26" s="13">
        <v>3.25</v>
      </c>
      <c r="C26" s="64">
        <f t="shared" si="0"/>
        <v>2.6497085320614735</v>
      </c>
      <c r="D26" s="19">
        <f t="shared" si="1"/>
        <v>8.6115527291997882</v>
      </c>
      <c r="E26" s="16">
        <f t="shared" si="2"/>
        <v>1.6497085320614733</v>
      </c>
    </row>
    <row r="27" spans="1:5" x14ac:dyDescent="0.25">
      <c r="A27" s="11"/>
      <c r="B27" s="13">
        <v>3.5</v>
      </c>
      <c r="C27" s="64">
        <f t="shared" si="0"/>
        <v>2.6497085320614735</v>
      </c>
      <c r="D27" s="19">
        <f t="shared" si="1"/>
        <v>9.2739798622151568</v>
      </c>
      <c r="E27" s="16">
        <f t="shared" si="2"/>
        <v>1.6497085320614733</v>
      </c>
    </row>
    <row r="28" spans="1:5" x14ac:dyDescent="0.25">
      <c r="A28" s="11"/>
      <c r="B28" s="13">
        <v>4</v>
      </c>
      <c r="C28" s="64">
        <f t="shared" si="0"/>
        <v>2.6497085320614731</v>
      </c>
      <c r="D28" s="19">
        <f t="shared" si="1"/>
        <v>10.598834128245892</v>
      </c>
      <c r="E28" s="16">
        <f t="shared" si="2"/>
        <v>1.6497085320614731</v>
      </c>
    </row>
    <row r="29" spans="1:5" x14ac:dyDescent="0.25">
      <c r="A29" s="11"/>
      <c r="B29" s="13">
        <v>5</v>
      </c>
      <c r="C29" s="64">
        <f t="shared" si="0"/>
        <v>2.6497085320614735</v>
      </c>
      <c r="D29" s="19">
        <f t="shared" si="1"/>
        <v>13.248542660307367</v>
      </c>
      <c r="E29" s="16">
        <f t="shared" si="2"/>
        <v>1.6497085320614733</v>
      </c>
    </row>
    <row r="30" spans="1:5" x14ac:dyDescent="0.25">
      <c r="A30" s="11"/>
      <c r="B30" s="13">
        <v>6</v>
      </c>
      <c r="C30" s="64">
        <f t="shared" si="0"/>
        <v>2.6497085320614731</v>
      </c>
      <c r="D30" s="19">
        <f t="shared" si="1"/>
        <v>15.898251192368839</v>
      </c>
      <c r="E30" s="16">
        <f t="shared" si="2"/>
        <v>1.6497085320614733</v>
      </c>
    </row>
    <row r="31" spans="1:5" x14ac:dyDescent="0.25">
      <c r="A31" s="11"/>
      <c r="B31" s="13">
        <v>7</v>
      </c>
      <c r="C31" s="64">
        <f t="shared" si="0"/>
        <v>2.6497085320614735</v>
      </c>
      <c r="D31" s="19">
        <f t="shared" si="1"/>
        <v>18.547959724430314</v>
      </c>
      <c r="E31" s="16">
        <f t="shared" si="2"/>
        <v>1.6497085320614733</v>
      </c>
    </row>
    <row r="32" spans="1:5" x14ac:dyDescent="0.25">
      <c r="A32" s="11"/>
      <c r="B32" s="13">
        <v>8</v>
      </c>
      <c r="C32" s="64">
        <f t="shared" si="0"/>
        <v>2.6497085320614731</v>
      </c>
      <c r="D32" s="19">
        <f t="shared" si="1"/>
        <v>21.197668256491784</v>
      </c>
      <c r="E32" s="16">
        <f t="shared" si="2"/>
        <v>1.6497085320614731</v>
      </c>
    </row>
    <row r="33" spans="1:5" x14ac:dyDescent="0.25">
      <c r="A33" s="11"/>
      <c r="B33" s="13">
        <v>9</v>
      </c>
      <c r="C33" s="64">
        <f t="shared" si="0"/>
        <v>2.6497085320614731</v>
      </c>
      <c r="D33" s="19">
        <f t="shared" si="1"/>
        <v>23.847376788553259</v>
      </c>
      <c r="E33" s="16">
        <f t="shared" si="2"/>
        <v>1.6497085320614733</v>
      </c>
    </row>
    <row r="34" spans="1:5" x14ac:dyDescent="0.25">
      <c r="A34" s="11"/>
      <c r="B34" s="13">
        <v>10</v>
      </c>
      <c r="C34" s="64">
        <f t="shared" si="0"/>
        <v>2.6497085320614735</v>
      </c>
      <c r="D34" s="19">
        <f t="shared" si="1"/>
        <v>26.497085320614733</v>
      </c>
      <c r="E34" s="16">
        <f t="shared" si="2"/>
        <v>1.6497085320614733</v>
      </c>
    </row>
    <row r="35" spans="1:5" x14ac:dyDescent="0.25">
      <c r="A35" s="11"/>
      <c r="B35" s="13">
        <v>11</v>
      </c>
      <c r="C35" s="64">
        <f t="shared" si="0"/>
        <v>2.6497085320614731</v>
      </c>
      <c r="D35" s="19">
        <f t="shared" si="1"/>
        <v>29.146793852676204</v>
      </c>
      <c r="E35" s="16">
        <f t="shared" si="2"/>
        <v>1.6497085320614731</v>
      </c>
    </row>
    <row r="36" spans="1:5" x14ac:dyDescent="0.25">
      <c r="A36" s="11"/>
      <c r="B36" s="13">
        <v>12</v>
      </c>
      <c r="C36" s="64">
        <f t="shared" si="0"/>
        <v>2.6497085320614731</v>
      </c>
      <c r="D36" s="19">
        <f t="shared" si="1"/>
        <v>31.796502384737678</v>
      </c>
      <c r="E36" s="16">
        <f t="shared" si="2"/>
        <v>1.6497085320614733</v>
      </c>
    </row>
    <row r="37" spans="1:5" x14ac:dyDescent="0.25">
      <c r="A37" s="11"/>
      <c r="B37" s="13">
        <v>13</v>
      </c>
      <c r="C37" s="64">
        <f t="shared" si="0"/>
        <v>2.6497085320614735</v>
      </c>
      <c r="D37" s="19">
        <f t="shared" si="1"/>
        <v>34.446210916799153</v>
      </c>
      <c r="E37" s="16">
        <f t="shared" si="2"/>
        <v>1.6497085320614733</v>
      </c>
    </row>
    <row r="38" spans="1:5" x14ac:dyDescent="0.25">
      <c r="A38" s="11"/>
      <c r="B38" s="13">
        <v>14</v>
      </c>
      <c r="C38" s="64">
        <f t="shared" si="0"/>
        <v>2.6497085320614735</v>
      </c>
      <c r="D38" s="19">
        <f t="shared" si="1"/>
        <v>37.095919448860627</v>
      </c>
      <c r="E38" s="16">
        <f t="shared" si="2"/>
        <v>1.6497085320614733</v>
      </c>
    </row>
    <row r="39" spans="1:5" x14ac:dyDescent="0.25">
      <c r="A39" s="11"/>
      <c r="B39" s="13">
        <v>15</v>
      </c>
      <c r="C39" s="64">
        <f t="shared" si="0"/>
        <v>2.6497085320614731</v>
      </c>
      <c r="D39" s="19">
        <f t="shared" si="1"/>
        <v>39.745627980922094</v>
      </c>
      <c r="E39" s="16">
        <f t="shared" si="2"/>
        <v>1.6497085320614731</v>
      </c>
    </row>
    <row r="40" spans="1:5" x14ac:dyDescent="0.25">
      <c r="A40" s="11"/>
      <c r="B40" s="13">
        <v>16</v>
      </c>
      <c r="C40" s="64">
        <f t="shared" si="0"/>
        <v>2.6497085320614731</v>
      </c>
      <c r="D40" s="19">
        <f t="shared" si="1"/>
        <v>42.395336512983569</v>
      </c>
      <c r="E40" s="16">
        <f t="shared" si="2"/>
        <v>1.6497085320614731</v>
      </c>
    </row>
    <row r="41" spans="1:5" x14ac:dyDescent="0.25">
      <c r="A41" s="11"/>
      <c r="B41" s="13">
        <v>17</v>
      </c>
      <c r="C41" s="64">
        <f t="shared" si="0"/>
        <v>2.6497085320614731</v>
      </c>
      <c r="D41" s="19">
        <f t="shared" si="1"/>
        <v>45.045045045045043</v>
      </c>
      <c r="E41" s="16">
        <f t="shared" si="2"/>
        <v>1.6497085320614731</v>
      </c>
    </row>
    <row r="42" spans="1:5" x14ac:dyDescent="0.25">
      <c r="A42" s="11"/>
      <c r="B42" s="13">
        <v>18</v>
      </c>
      <c r="C42" s="64">
        <f t="shared" si="0"/>
        <v>2.6497085320614731</v>
      </c>
      <c r="D42" s="19">
        <f t="shared" si="1"/>
        <v>47.694753577106518</v>
      </c>
      <c r="E42" s="16">
        <f t="shared" si="2"/>
        <v>1.6497085320614733</v>
      </c>
    </row>
    <row r="43" spans="1:5" x14ac:dyDescent="0.25">
      <c r="A43" s="11"/>
      <c r="B43" s="13">
        <v>19</v>
      </c>
      <c r="C43" s="64">
        <f t="shared" si="0"/>
        <v>2.6497085320614731</v>
      </c>
      <c r="D43" s="19">
        <f t="shared" si="1"/>
        <v>50.344462109167992</v>
      </c>
      <c r="E43" s="16">
        <f t="shared" si="2"/>
        <v>1.6497085320614733</v>
      </c>
    </row>
    <row r="44" spans="1:5" x14ac:dyDescent="0.25">
      <c r="A44" s="11"/>
      <c r="B44" s="13">
        <v>20</v>
      </c>
      <c r="C44" s="64">
        <f t="shared" si="0"/>
        <v>2.6497085320614735</v>
      </c>
      <c r="D44" s="19">
        <f t="shared" si="1"/>
        <v>52.994170641229466</v>
      </c>
      <c r="E44" s="16">
        <f t="shared" si="2"/>
        <v>1.6497085320614733</v>
      </c>
    </row>
    <row r="46" spans="1:5" ht="15.75" x14ac:dyDescent="0.25">
      <c r="C46" s="102" t="s">
        <v>94</v>
      </c>
    </row>
  </sheetData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"/>
  <sheetViews>
    <sheetView view="pageBreakPreview" zoomScaleNormal="100" zoomScaleSheetLayoutView="100" workbookViewId="0">
      <selection activeCell="N4894" sqref="N4893:N4894"/>
    </sheetView>
  </sheetViews>
  <sheetFormatPr defaultRowHeight="15" x14ac:dyDescent="0.25"/>
  <cols>
    <col min="1" max="1" width="11.140625" customWidth="1"/>
    <col min="3" max="3" width="39.28515625" customWidth="1"/>
    <col min="5" max="5" width="20.85546875" customWidth="1"/>
    <col min="8" max="8" width="11" customWidth="1"/>
    <col min="9" max="9" width="6.7109375" customWidth="1"/>
    <col min="10" max="10" width="16.42578125" customWidth="1"/>
    <col min="12" max="12" width="30.85546875" customWidth="1"/>
    <col min="14" max="14" width="15.5703125" customWidth="1"/>
    <col min="15" max="15" width="12" customWidth="1"/>
    <col min="16" max="16" width="23.28515625" customWidth="1"/>
  </cols>
  <sheetData>
    <row r="1" spans="1:18" s="60" customFormat="1" ht="18.75" x14ac:dyDescent="0.3">
      <c r="A1" s="59" t="s">
        <v>81</v>
      </c>
      <c r="J1" s="61" t="s">
        <v>9</v>
      </c>
      <c r="K1" s="62"/>
      <c r="R1" s="63"/>
    </row>
    <row r="2" spans="1:18" s="1" customFormat="1" x14ac:dyDescent="0.25">
      <c r="A2" s="23"/>
      <c r="K2" s="22"/>
      <c r="R2"/>
    </row>
    <row r="3" spans="1:18" s="1" customFormat="1" x14ac:dyDescent="0.25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43" t="s">
        <v>13</v>
      </c>
      <c r="K3" s="37"/>
      <c r="L3" s="43" t="s">
        <v>15</v>
      </c>
      <c r="M3" s="37"/>
      <c r="N3" s="43" t="s">
        <v>12</v>
      </c>
      <c r="O3" s="36"/>
      <c r="P3" s="36"/>
      <c r="R3"/>
    </row>
    <row r="4" spans="1:18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8">
        <v>0.25</v>
      </c>
      <c r="K4" s="29" t="s">
        <v>11</v>
      </c>
      <c r="L4" s="29">
        <v>0.38</v>
      </c>
      <c r="M4" s="29" t="s">
        <v>4</v>
      </c>
      <c r="N4" s="30">
        <f>0.25/0.38</f>
        <v>0.65789473684210531</v>
      </c>
      <c r="O4" s="27"/>
      <c r="P4" s="27"/>
      <c r="Q4" s="1"/>
    </row>
    <row r="5" spans="1:18" x14ac:dyDescent="0.25">
      <c r="A5" s="21"/>
      <c r="B5" s="31"/>
      <c r="C5" s="31"/>
      <c r="D5" s="31"/>
      <c r="E5" s="31"/>
      <c r="F5" s="31"/>
      <c r="G5" s="31"/>
      <c r="H5" s="31"/>
      <c r="I5" s="31"/>
      <c r="J5" s="32"/>
      <c r="K5" s="33"/>
      <c r="L5" s="33"/>
      <c r="M5" s="33"/>
      <c r="N5" s="34"/>
      <c r="O5" s="31"/>
      <c r="P5" s="31"/>
      <c r="Q5" s="1"/>
    </row>
    <row r="6" spans="1:18" x14ac:dyDescent="0.25">
      <c r="A6" s="7" t="s">
        <v>18</v>
      </c>
      <c r="B6" s="7"/>
      <c r="C6" s="7"/>
      <c r="D6" s="7"/>
      <c r="E6" s="7"/>
      <c r="F6" s="7"/>
      <c r="G6" s="7"/>
      <c r="H6" s="7"/>
      <c r="I6" s="7"/>
      <c r="J6" s="45" t="s">
        <v>12</v>
      </c>
      <c r="K6" s="8"/>
      <c r="L6" s="45" t="s">
        <v>15</v>
      </c>
      <c r="M6" s="8"/>
      <c r="N6" s="44" t="s">
        <v>13</v>
      </c>
      <c r="O6" s="14"/>
      <c r="P6" s="15"/>
      <c r="Q6" s="7"/>
    </row>
    <row r="7" spans="1:18" x14ac:dyDescent="0.25">
      <c r="A7" s="1" t="s">
        <v>20</v>
      </c>
      <c r="B7" s="1"/>
      <c r="C7" s="1"/>
      <c r="D7" s="1"/>
      <c r="E7" s="1"/>
      <c r="F7" s="1"/>
      <c r="G7" s="1"/>
      <c r="H7" s="1"/>
      <c r="I7" s="1"/>
      <c r="J7" s="24">
        <v>0.66</v>
      </c>
      <c r="K7" s="29" t="s">
        <v>5</v>
      </c>
      <c r="L7" s="8">
        <v>0.38</v>
      </c>
      <c r="M7" s="8" t="s">
        <v>4</v>
      </c>
      <c r="N7" s="25">
        <f>0.66*0.38</f>
        <v>0.25080000000000002</v>
      </c>
      <c r="O7" s="1"/>
      <c r="P7" s="1"/>
      <c r="Q7" s="1"/>
    </row>
    <row r="8" spans="1:18" x14ac:dyDescent="0.25">
      <c r="A8" s="21"/>
      <c r="B8" s="31"/>
      <c r="C8" s="31"/>
      <c r="D8" s="31"/>
      <c r="E8" s="31"/>
      <c r="F8" s="31"/>
      <c r="G8" s="31"/>
      <c r="H8" s="31"/>
      <c r="I8" s="31"/>
      <c r="J8" s="32"/>
      <c r="K8" s="33"/>
      <c r="L8" s="33"/>
      <c r="M8" s="33"/>
      <c r="N8" s="34"/>
      <c r="O8" s="31"/>
      <c r="P8" s="31"/>
      <c r="Q8" s="1"/>
    </row>
    <row r="9" spans="1:18" x14ac:dyDescent="0.25">
      <c r="A9" s="7" t="s">
        <v>21</v>
      </c>
      <c r="B9" s="1"/>
      <c r="C9" s="1"/>
      <c r="D9" s="1"/>
      <c r="E9" s="1"/>
      <c r="F9" s="1"/>
      <c r="G9" s="1"/>
      <c r="H9" s="1"/>
      <c r="I9" s="1"/>
      <c r="J9" s="44" t="s">
        <v>13</v>
      </c>
      <c r="K9" s="8"/>
      <c r="L9" s="45" t="s">
        <v>12</v>
      </c>
      <c r="M9" s="8"/>
      <c r="N9" s="46" t="s">
        <v>14</v>
      </c>
      <c r="O9" s="1"/>
      <c r="P9" s="95" t="s">
        <v>15</v>
      </c>
      <c r="Q9" s="1"/>
    </row>
    <row r="10" spans="1:18" x14ac:dyDescent="0.25">
      <c r="A10" s="27" t="s">
        <v>22</v>
      </c>
      <c r="B10" s="26"/>
      <c r="C10" s="26"/>
      <c r="D10" s="26"/>
      <c r="E10" s="26"/>
      <c r="F10" s="26"/>
      <c r="G10" s="26"/>
      <c r="H10" s="26"/>
      <c r="I10" s="26"/>
      <c r="J10" s="28">
        <v>0.25</v>
      </c>
      <c r="K10" s="29" t="s">
        <v>11</v>
      </c>
      <c r="L10" s="28">
        <v>0.66</v>
      </c>
      <c r="M10" s="29" t="s">
        <v>5</v>
      </c>
      <c r="N10" s="38">
        <v>100</v>
      </c>
      <c r="O10" s="39" t="s">
        <v>4</v>
      </c>
      <c r="P10" s="57">
        <f>(J10/L10)</f>
        <v>0.37878787878787878</v>
      </c>
      <c r="Q10" s="7"/>
    </row>
    <row r="11" spans="1:1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2"/>
      <c r="K11" s="33"/>
      <c r="L11" s="40"/>
      <c r="M11" s="33"/>
      <c r="N11" s="34"/>
      <c r="O11" s="41"/>
      <c r="P11" s="42"/>
      <c r="Q11" s="7"/>
    </row>
    <row r="12" spans="1:18" x14ac:dyDescent="0.25">
      <c r="A12" s="53" t="s">
        <v>25</v>
      </c>
      <c r="J12" s="43" t="s">
        <v>12</v>
      </c>
      <c r="L12" s="44" t="s">
        <v>13</v>
      </c>
      <c r="N12" s="45" t="s">
        <v>16</v>
      </c>
    </row>
    <row r="13" spans="1:18" x14ac:dyDescent="0.25">
      <c r="A13" s="1" t="s">
        <v>23</v>
      </c>
      <c r="B13" s="7"/>
      <c r="C13" s="7"/>
      <c r="D13" s="7"/>
      <c r="E13" s="7"/>
      <c r="F13" s="7"/>
      <c r="G13" s="7"/>
      <c r="H13" s="7"/>
      <c r="I13" s="7"/>
      <c r="J13" s="24">
        <v>0.66</v>
      </c>
      <c r="K13" s="29" t="s">
        <v>11</v>
      </c>
      <c r="L13" s="28">
        <v>0.25</v>
      </c>
      <c r="M13" s="14" t="s">
        <v>4</v>
      </c>
      <c r="N13" s="50">
        <f>J13/L13</f>
        <v>2.64</v>
      </c>
      <c r="O13" s="7"/>
      <c r="P13" s="7"/>
      <c r="Q13" s="7"/>
    </row>
    <row r="14" spans="1:18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8" x14ac:dyDescent="0.25">
      <c r="A15" s="7" t="s">
        <v>24</v>
      </c>
      <c r="B15" s="1"/>
      <c r="C15" s="1"/>
      <c r="D15" s="1"/>
      <c r="E15" s="1"/>
      <c r="F15" s="1"/>
      <c r="G15" s="1"/>
      <c r="H15" s="1"/>
      <c r="I15" s="1"/>
      <c r="J15" s="44" t="s">
        <v>13</v>
      </c>
      <c r="K15" s="8"/>
      <c r="L15" s="45" t="s">
        <v>16</v>
      </c>
      <c r="M15" s="8"/>
      <c r="N15" s="45" t="s">
        <v>12</v>
      </c>
      <c r="O15" s="1"/>
      <c r="P15" s="1"/>
      <c r="Q15" s="1"/>
    </row>
    <row r="16" spans="1:18" x14ac:dyDescent="0.25">
      <c r="A16" s="1" t="s">
        <v>82</v>
      </c>
      <c r="B16" s="1"/>
      <c r="C16" s="1"/>
      <c r="D16" s="1"/>
      <c r="E16" s="1"/>
      <c r="F16" s="1"/>
      <c r="G16" s="1"/>
      <c r="H16" s="1"/>
      <c r="I16" s="1"/>
      <c r="J16" s="24">
        <v>0.25</v>
      </c>
      <c r="K16" s="29" t="s">
        <v>5</v>
      </c>
      <c r="L16" s="8">
        <v>2.64</v>
      </c>
      <c r="M16" s="8" t="s">
        <v>4</v>
      </c>
      <c r="N16" s="25">
        <f>J16*2.65</f>
        <v>0.66249999999999998</v>
      </c>
      <c r="O16" s="1"/>
      <c r="P16" s="1"/>
      <c r="Q16" s="1"/>
    </row>
    <row r="17" spans="1:18" s="1" customFormat="1" x14ac:dyDescent="0.25">
      <c r="A17" s="21"/>
      <c r="B17" s="31"/>
      <c r="C17" s="31"/>
      <c r="D17" s="31"/>
      <c r="E17" s="31"/>
      <c r="F17" s="51"/>
      <c r="G17" s="31"/>
      <c r="H17" s="31"/>
      <c r="I17" s="31"/>
      <c r="J17" s="52"/>
      <c r="K17" s="33"/>
      <c r="L17" s="33"/>
      <c r="M17" s="33"/>
      <c r="N17" s="34"/>
      <c r="O17" s="31"/>
      <c r="P17" s="31"/>
      <c r="R17"/>
    </row>
    <row r="18" spans="1:18" s="1" customFormat="1" x14ac:dyDescent="0.25">
      <c r="A18" s="7" t="s">
        <v>30</v>
      </c>
      <c r="J18" s="7"/>
      <c r="R18"/>
    </row>
    <row r="19" spans="1:18" s="1" customFormat="1" x14ac:dyDescent="0.25">
      <c r="A19" s="1" t="s">
        <v>36</v>
      </c>
      <c r="C19" s="27"/>
      <c r="D19" s="27"/>
      <c r="E19" s="27"/>
      <c r="F19" s="54"/>
      <c r="G19" s="27"/>
      <c r="H19" s="27"/>
      <c r="I19" s="27"/>
      <c r="J19" s="55"/>
      <c r="K19" s="29"/>
      <c r="L19" s="29"/>
      <c r="M19" s="29"/>
      <c r="N19" s="30"/>
      <c r="O19" s="27"/>
      <c r="P19" s="27"/>
      <c r="R19"/>
    </row>
    <row r="20" spans="1:18" s="1" customFormat="1" x14ac:dyDescent="0.25">
      <c r="A20" s="26"/>
      <c r="C20" s="27"/>
      <c r="D20" s="27"/>
      <c r="E20" s="27"/>
      <c r="F20" s="54"/>
      <c r="G20" s="27"/>
      <c r="H20" s="27"/>
      <c r="I20" s="27"/>
      <c r="J20" s="55"/>
      <c r="K20" s="29"/>
      <c r="L20" s="29"/>
      <c r="M20" s="29"/>
      <c r="N20" s="30"/>
      <c r="O20" s="27"/>
      <c r="P20" s="27"/>
      <c r="R20"/>
    </row>
    <row r="21" spans="1:18" s="71" customFormat="1" x14ac:dyDescent="0.25">
      <c r="A21" s="88" t="s">
        <v>37</v>
      </c>
      <c r="B21" s="66"/>
      <c r="C21" s="66"/>
      <c r="D21" s="66"/>
      <c r="E21" s="66"/>
      <c r="F21" s="67"/>
      <c r="G21" s="66"/>
      <c r="H21" s="66"/>
      <c r="I21" s="66"/>
      <c r="J21" s="68" t="s">
        <v>13</v>
      </c>
      <c r="K21" s="69"/>
      <c r="L21" s="70" t="s">
        <v>28</v>
      </c>
      <c r="M21" s="69"/>
      <c r="N21" s="70" t="s">
        <v>12</v>
      </c>
      <c r="O21" s="66"/>
      <c r="P21" s="66"/>
      <c r="R21" s="72"/>
    </row>
    <row r="22" spans="1:18" s="71" customFormat="1" x14ac:dyDescent="0.25">
      <c r="A22" s="73" t="s">
        <v>34</v>
      </c>
      <c r="J22" s="74">
        <v>0.25</v>
      </c>
      <c r="K22" s="75" t="s">
        <v>26</v>
      </c>
      <c r="L22" s="75" t="s">
        <v>27</v>
      </c>
      <c r="M22" s="75" t="s">
        <v>4</v>
      </c>
      <c r="N22" s="74">
        <f>J22+(0.25*1.65)</f>
        <v>0.66249999999999998</v>
      </c>
      <c r="R22" s="76"/>
    </row>
    <row r="23" spans="1:18" s="72" customFormat="1" x14ac:dyDescent="0.25">
      <c r="A23" s="73" t="s">
        <v>35</v>
      </c>
      <c r="B23" s="77"/>
      <c r="C23" s="77"/>
      <c r="D23" s="77"/>
      <c r="E23" s="77"/>
      <c r="F23" s="77"/>
      <c r="G23" s="77"/>
      <c r="H23" s="77"/>
      <c r="I23" s="77"/>
      <c r="J23" s="78">
        <v>0.25</v>
      </c>
      <c r="K23" s="79" t="s">
        <v>26</v>
      </c>
      <c r="L23" s="79" t="s">
        <v>29</v>
      </c>
      <c r="M23" s="79" t="s">
        <v>4</v>
      </c>
      <c r="N23" s="78">
        <f>J23+(0.25*2.65)</f>
        <v>0.91249999999999998</v>
      </c>
      <c r="O23" s="77"/>
      <c r="P23" s="77"/>
      <c r="Q23" s="80"/>
    </row>
    <row r="24" spans="1:18" s="72" customFormat="1" x14ac:dyDescent="0.25">
      <c r="A24" s="81"/>
      <c r="B24" s="82"/>
      <c r="C24" s="82"/>
      <c r="D24" s="82"/>
      <c r="E24" s="82"/>
      <c r="F24" s="82"/>
      <c r="G24" s="82"/>
      <c r="H24" s="82"/>
      <c r="I24" s="82"/>
      <c r="J24" s="83"/>
      <c r="K24" s="84"/>
      <c r="L24" s="84"/>
      <c r="M24" s="84"/>
      <c r="N24" s="83"/>
      <c r="O24" s="82"/>
      <c r="P24" s="82"/>
      <c r="Q24" s="80"/>
    </row>
    <row r="25" spans="1:18" s="48" customFormat="1" x14ac:dyDescent="0.25">
      <c r="A25" s="53" t="s">
        <v>31</v>
      </c>
    </row>
    <row r="26" spans="1:18" x14ac:dyDescent="0.25">
      <c r="A26" s="58"/>
      <c r="B26" s="7" t="s">
        <v>83</v>
      </c>
    </row>
    <row r="27" spans="1:18" x14ac:dyDescent="0.25">
      <c r="A27" s="58"/>
      <c r="B27" s="7"/>
    </row>
    <row r="28" spans="1:18" ht="18" x14ac:dyDescent="0.25">
      <c r="F28" s="61" t="s">
        <v>84</v>
      </c>
      <c r="L28" s="86" t="s">
        <v>40</v>
      </c>
      <c r="M28" s="49"/>
      <c r="N28" s="85"/>
      <c r="O28" s="49"/>
      <c r="P28" s="49"/>
    </row>
    <row r="29" spans="1:18" s="1" customFormat="1" ht="14.25" x14ac:dyDescent="0.2">
      <c r="A29" s="91" t="s">
        <v>49</v>
      </c>
      <c r="B29" s="3" t="s">
        <v>50</v>
      </c>
      <c r="F29" s="65" t="s">
        <v>13</v>
      </c>
      <c r="H29" s="93" t="s">
        <v>16</v>
      </c>
      <c r="J29" s="93" t="s">
        <v>12</v>
      </c>
      <c r="L29" s="93" t="s">
        <v>13</v>
      </c>
      <c r="M29" s="14"/>
      <c r="N29" s="94" t="s">
        <v>51</v>
      </c>
      <c r="O29" s="14"/>
      <c r="P29" s="93" t="s">
        <v>12</v>
      </c>
    </row>
    <row r="30" spans="1:18" s="1" customFormat="1" x14ac:dyDescent="0.25">
      <c r="A30" s="90">
        <v>0.54</v>
      </c>
      <c r="B30" s="89">
        <v>0.85</v>
      </c>
      <c r="C30" s="1" t="s">
        <v>52</v>
      </c>
      <c r="E30" s="1" t="s">
        <v>61</v>
      </c>
      <c r="F30" s="87">
        <v>0.25</v>
      </c>
      <c r="G30" s="8" t="s">
        <v>10</v>
      </c>
      <c r="H30" s="1">
        <v>1.85</v>
      </c>
      <c r="I30" s="49" t="s">
        <v>4</v>
      </c>
      <c r="J30" s="92">
        <f>F30*H30</f>
        <v>0.46250000000000002</v>
      </c>
      <c r="K30" s="14" t="s">
        <v>38</v>
      </c>
      <c r="L30" s="87">
        <v>0.25</v>
      </c>
      <c r="M30" s="49" t="s">
        <v>26</v>
      </c>
      <c r="N30" s="24" t="s">
        <v>39</v>
      </c>
      <c r="O30" s="49" t="s">
        <v>4</v>
      </c>
      <c r="P30" s="87">
        <f>0.25+(0.25*0.85)</f>
        <v>0.46250000000000002</v>
      </c>
      <c r="R30"/>
    </row>
    <row r="31" spans="1:18" s="1" customFormat="1" x14ac:dyDescent="0.25">
      <c r="A31" s="90">
        <v>0.5</v>
      </c>
      <c r="B31" s="89">
        <v>1</v>
      </c>
      <c r="C31" s="1" t="s">
        <v>53</v>
      </c>
      <c r="E31" s="1" t="s">
        <v>62</v>
      </c>
      <c r="F31" s="87">
        <v>0.25</v>
      </c>
      <c r="G31" s="8" t="s">
        <v>10</v>
      </c>
      <c r="H31" s="1">
        <v>2</v>
      </c>
      <c r="I31" s="49" t="s">
        <v>4</v>
      </c>
      <c r="J31" s="92">
        <f t="shared" ref="J31:J38" si="0">F31*H31</f>
        <v>0.5</v>
      </c>
      <c r="K31" s="14" t="s">
        <v>38</v>
      </c>
      <c r="L31" s="87">
        <v>0.25</v>
      </c>
      <c r="M31" s="49" t="s">
        <v>26</v>
      </c>
      <c r="N31" s="24" t="s">
        <v>41</v>
      </c>
      <c r="O31" s="49" t="s">
        <v>4</v>
      </c>
      <c r="P31" s="87">
        <f>L31+(L31*1)</f>
        <v>0.5</v>
      </c>
      <c r="R31"/>
    </row>
    <row r="32" spans="1:18" s="1" customFormat="1" x14ac:dyDescent="0.25">
      <c r="A32" s="90">
        <v>0.4</v>
      </c>
      <c r="B32" s="89">
        <v>1.5</v>
      </c>
      <c r="C32" s="1" t="s">
        <v>54</v>
      </c>
      <c r="E32" s="1" t="s">
        <v>63</v>
      </c>
      <c r="F32" s="87">
        <v>0.25</v>
      </c>
      <c r="G32" s="8" t="s">
        <v>10</v>
      </c>
      <c r="H32" s="1">
        <v>2.5</v>
      </c>
      <c r="I32" s="49" t="s">
        <v>4</v>
      </c>
      <c r="J32" s="92">
        <f t="shared" si="0"/>
        <v>0.625</v>
      </c>
      <c r="K32" s="14" t="s">
        <v>38</v>
      </c>
      <c r="L32" s="87">
        <v>0.25</v>
      </c>
      <c r="M32" s="49" t="s">
        <v>26</v>
      </c>
      <c r="N32" s="24" t="s">
        <v>42</v>
      </c>
      <c r="O32" s="49" t="s">
        <v>4</v>
      </c>
      <c r="P32" s="87">
        <f>L32+(L32*1.5)</f>
        <v>0.625</v>
      </c>
      <c r="R32"/>
    </row>
    <row r="33" spans="1:18" s="1" customFormat="1" x14ac:dyDescent="0.25">
      <c r="A33" s="90">
        <v>0.38</v>
      </c>
      <c r="B33" s="89">
        <v>1.65</v>
      </c>
      <c r="C33" s="1" t="s">
        <v>55</v>
      </c>
      <c r="E33" s="1" t="s">
        <v>64</v>
      </c>
      <c r="F33" s="87">
        <v>0.25</v>
      </c>
      <c r="G33" s="8" t="s">
        <v>10</v>
      </c>
      <c r="H33" s="1">
        <v>2.65</v>
      </c>
      <c r="I33" s="49" t="s">
        <v>4</v>
      </c>
      <c r="J33" s="92">
        <f t="shared" si="0"/>
        <v>0.66249999999999998</v>
      </c>
      <c r="K33" s="14" t="s">
        <v>38</v>
      </c>
      <c r="L33" s="87">
        <v>0.25</v>
      </c>
      <c r="M33" s="49" t="s">
        <v>26</v>
      </c>
      <c r="N33" s="24" t="s">
        <v>43</v>
      </c>
      <c r="O33" s="49" t="s">
        <v>4</v>
      </c>
      <c r="P33" s="87">
        <f>L33+(L33*1.65)</f>
        <v>0.66249999999999998</v>
      </c>
      <c r="R33"/>
    </row>
    <row r="34" spans="1:18" s="1" customFormat="1" x14ac:dyDescent="0.25">
      <c r="A34" s="90">
        <v>0.33</v>
      </c>
      <c r="B34" s="89">
        <v>2</v>
      </c>
      <c r="C34" s="1" t="s">
        <v>56</v>
      </c>
      <c r="E34" s="1" t="s">
        <v>65</v>
      </c>
      <c r="F34" s="87">
        <v>0.25</v>
      </c>
      <c r="G34" s="8" t="s">
        <v>10</v>
      </c>
      <c r="H34" s="1">
        <v>3</v>
      </c>
      <c r="I34" s="49" t="s">
        <v>4</v>
      </c>
      <c r="J34" s="92">
        <f t="shared" si="0"/>
        <v>0.75</v>
      </c>
      <c r="K34" s="14" t="s">
        <v>38</v>
      </c>
      <c r="L34" s="87">
        <v>0.25</v>
      </c>
      <c r="M34" s="49" t="s">
        <v>26</v>
      </c>
      <c r="N34" s="24" t="s">
        <v>44</v>
      </c>
      <c r="O34" s="49" t="s">
        <v>4</v>
      </c>
      <c r="P34" s="87">
        <f>L34+(L34*2)</f>
        <v>0.75</v>
      </c>
      <c r="R34"/>
    </row>
    <row r="35" spans="1:18" s="1" customFormat="1" x14ac:dyDescent="0.25">
      <c r="A35" s="90">
        <v>0.27</v>
      </c>
      <c r="B35" s="89">
        <v>2.65</v>
      </c>
      <c r="C35" s="1" t="s">
        <v>57</v>
      </c>
      <c r="E35" s="1" t="s">
        <v>75</v>
      </c>
      <c r="F35" s="87">
        <v>0.25</v>
      </c>
      <c r="G35" s="8" t="s">
        <v>10</v>
      </c>
      <c r="H35" s="1">
        <v>3.65</v>
      </c>
      <c r="I35" s="49" t="s">
        <v>4</v>
      </c>
      <c r="J35" s="92">
        <f t="shared" si="0"/>
        <v>0.91249999999999998</v>
      </c>
      <c r="K35" s="14" t="s">
        <v>38</v>
      </c>
      <c r="L35" s="87">
        <v>0.25</v>
      </c>
      <c r="M35" s="49" t="s">
        <v>26</v>
      </c>
      <c r="N35" s="24" t="s">
        <v>45</v>
      </c>
      <c r="O35" s="49" t="s">
        <v>4</v>
      </c>
      <c r="P35" s="87">
        <f>L35+(L35*2.65)</f>
        <v>0.91249999999999998</v>
      </c>
      <c r="R35"/>
    </row>
    <row r="36" spans="1:18" s="1" customFormat="1" x14ac:dyDescent="0.25">
      <c r="A36" s="90">
        <v>0.25</v>
      </c>
      <c r="B36" s="89">
        <v>3</v>
      </c>
      <c r="C36" s="1" t="s">
        <v>58</v>
      </c>
      <c r="E36" s="1" t="s">
        <v>66</v>
      </c>
      <c r="F36" s="87">
        <v>0.25</v>
      </c>
      <c r="G36" s="8" t="s">
        <v>10</v>
      </c>
      <c r="H36" s="1">
        <v>4</v>
      </c>
      <c r="I36" s="49" t="s">
        <v>4</v>
      </c>
      <c r="J36" s="92">
        <f t="shared" si="0"/>
        <v>1</v>
      </c>
      <c r="K36" s="14" t="s">
        <v>38</v>
      </c>
      <c r="L36" s="87">
        <v>0.25</v>
      </c>
      <c r="M36" s="49" t="s">
        <v>26</v>
      </c>
      <c r="N36" s="24" t="s">
        <v>46</v>
      </c>
      <c r="O36" s="49" t="s">
        <v>4</v>
      </c>
      <c r="P36" s="87">
        <f>L36+(L36*3)</f>
        <v>1</v>
      </c>
      <c r="R36"/>
    </row>
    <row r="37" spans="1:18" s="1" customFormat="1" x14ac:dyDescent="0.25">
      <c r="A37" s="90">
        <v>0.21</v>
      </c>
      <c r="B37" s="89">
        <v>3.75</v>
      </c>
      <c r="C37" s="1" t="s">
        <v>59</v>
      </c>
      <c r="E37" s="1" t="s">
        <v>67</v>
      </c>
      <c r="F37" s="87">
        <v>0.25</v>
      </c>
      <c r="G37" s="8" t="s">
        <v>10</v>
      </c>
      <c r="H37" s="1">
        <v>4.75</v>
      </c>
      <c r="I37" s="49" t="s">
        <v>4</v>
      </c>
      <c r="J37" s="92">
        <f t="shared" si="0"/>
        <v>1.1875</v>
      </c>
      <c r="K37" s="14" t="s">
        <v>38</v>
      </c>
      <c r="L37" s="87">
        <v>0.25</v>
      </c>
      <c r="M37" s="49" t="s">
        <v>26</v>
      </c>
      <c r="N37" s="24" t="s">
        <v>47</v>
      </c>
      <c r="O37" s="49" t="s">
        <v>4</v>
      </c>
      <c r="P37" s="87">
        <f>L37+(L37*3.75)</f>
        <v>1.1875</v>
      </c>
    </row>
    <row r="38" spans="1:18" s="1" customFormat="1" x14ac:dyDescent="0.25">
      <c r="A38" s="90">
        <v>0.2</v>
      </c>
      <c r="B38" s="89">
        <v>4</v>
      </c>
      <c r="C38" s="1" t="s">
        <v>60</v>
      </c>
      <c r="E38" s="1" t="s">
        <v>68</v>
      </c>
      <c r="F38" s="87">
        <v>0.25</v>
      </c>
      <c r="G38" s="8" t="s">
        <v>10</v>
      </c>
      <c r="H38" s="1">
        <v>5</v>
      </c>
      <c r="I38" s="49" t="s">
        <v>4</v>
      </c>
      <c r="J38" s="92">
        <f t="shared" si="0"/>
        <v>1.25</v>
      </c>
      <c r="K38" s="14" t="s">
        <v>38</v>
      </c>
      <c r="L38" s="87">
        <v>0.25</v>
      </c>
      <c r="M38" s="49" t="s">
        <v>26</v>
      </c>
      <c r="N38" s="24" t="s">
        <v>48</v>
      </c>
      <c r="O38" s="49" t="s">
        <v>4</v>
      </c>
      <c r="P38" s="87">
        <f>L38+(L38*4)</f>
        <v>1.25</v>
      </c>
      <c r="R38"/>
    </row>
    <row r="39" spans="1:18" s="1" customFormat="1" x14ac:dyDescent="0.25">
      <c r="A39" s="90">
        <v>0.17</v>
      </c>
      <c r="B39" s="89">
        <v>5</v>
      </c>
      <c r="C39" s="1" t="s">
        <v>72</v>
      </c>
      <c r="E39" s="1" t="s">
        <v>69</v>
      </c>
      <c r="F39" s="87">
        <v>0.25</v>
      </c>
      <c r="G39" s="8" t="s">
        <v>10</v>
      </c>
      <c r="H39" s="1">
        <v>6</v>
      </c>
      <c r="I39" s="49" t="s">
        <v>4</v>
      </c>
      <c r="J39" s="92">
        <f t="shared" ref="J39:J41" si="1">F39*H39</f>
        <v>1.5</v>
      </c>
      <c r="K39" s="14" t="s">
        <v>38</v>
      </c>
      <c r="L39" s="87">
        <v>0.25</v>
      </c>
      <c r="M39" s="49" t="s">
        <v>26</v>
      </c>
      <c r="N39" s="24" t="s">
        <v>73</v>
      </c>
      <c r="O39" s="49" t="s">
        <v>4</v>
      </c>
      <c r="P39" s="87">
        <f>L39+(L39*5)</f>
        <v>1.5</v>
      </c>
      <c r="R39"/>
    </row>
    <row r="40" spans="1:18" s="1" customFormat="1" ht="14.25" customHeight="1" x14ac:dyDescent="0.25">
      <c r="A40" s="90">
        <v>0.12</v>
      </c>
      <c r="B40" s="89">
        <v>7.5</v>
      </c>
      <c r="C40" s="1" t="s">
        <v>76</v>
      </c>
      <c r="E40" s="1" t="s">
        <v>70</v>
      </c>
      <c r="F40" s="87">
        <v>0.25</v>
      </c>
      <c r="G40" s="8" t="s">
        <v>10</v>
      </c>
      <c r="H40" s="1">
        <v>8.5</v>
      </c>
      <c r="I40" s="49" t="s">
        <v>4</v>
      </c>
      <c r="J40" s="92">
        <f t="shared" si="1"/>
        <v>2.125</v>
      </c>
      <c r="K40" s="14" t="s">
        <v>38</v>
      </c>
      <c r="L40" s="87">
        <v>0.25</v>
      </c>
      <c r="M40" s="49" t="s">
        <v>26</v>
      </c>
      <c r="N40" s="24" t="s">
        <v>78</v>
      </c>
      <c r="O40" s="49" t="s">
        <v>4</v>
      </c>
      <c r="P40" s="87">
        <f>L40+(L40*7.5)</f>
        <v>2.125</v>
      </c>
      <c r="R40"/>
    </row>
    <row r="41" spans="1:18" s="1" customFormat="1" x14ac:dyDescent="0.25">
      <c r="A41" s="90">
        <v>0.09</v>
      </c>
      <c r="B41" s="89">
        <v>10</v>
      </c>
      <c r="C41" s="1" t="s">
        <v>77</v>
      </c>
      <c r="E41" s="1" t="s">
        <v>71</v>
      </c>
      <c r="F41" s="87">
        <v>0.25</v>
      </c>
      <c r="G41" s="8" t="s">
        <v>10</v>
      </c>
      <c r="H41" s="1">
        <v>11</v>
      </c>
      <c r="I41" s="49" t="s">
        <v>4</v>
      </c>
      <c r="J41" s="92">
        <f t="shared" si="1"/>
        <v>2.75</v>
      </c>
      <c r="K41" s="14" t="s">
        <v>38</v>
      </c>
      <c r="L41" s="87">
        <v>0.25</v>
      </c>
      <c r="M41" s="49" t="s">
        <v>26</v>
      </c>
      <c r="N41" s="24" t="s">
        <v>74</v>
      </c>
      <c r="O41" s="49" t="s">
        <v>4</v>
      </c>
      <c r="P41" s="87">
        <f>L41+(L41*10)</f>
        <v>2.75</v>
      </c>
      <c r="R41"/>
    </row>
    <row r="42" spans="1:18" s="7" customFormat="1" ht="14.25" x14ac:dyDescent="0.2"/>
    <row r="44" spans="1:18" s="1" customFormat="1" ht="14.25" x14ac:dyDescent="0.2"/>
    <row r="45" spans="1:18" s="1" customFormat="1" ht="14.25" x14ac:dyDescent="0.2"/>
    <row r="46" spans="1:18" s="7" customFormat="1" ht="14.25" x14ac:dyDescent="0.2"/>
    <row r="47" spans="1:18" s="7" customFormat="1" ht="14.25" x14ac:dyDescent="0.2"/>
    <row r="48" spans="1:18" s="1" customFormat="1" ht="14.25" x14ac:dyDescent="0.2"/>
    <row r="49" spans="1:17" s="1" customFormat="1" ht="14.25" x14ac:dyDescent="0.2"/>
    <row r="50" spans="1:17" s="1" customFormat="1" ht="14.25" x14ac:dyDescent="0.2"/>
    <row r="51" spans="1:17" s="1" customFormat="1" ht="14.25" x14ac:dyDescent="0.2"/>
    <row r="52" spans="1:17" s="1" customFormat="1" ht="14.25" x14ac:dyDescent="0.2"/>
    <row r="53" spans="1:17" s="1" customFormat="1" ht="14.25" x14ac:dyDescent="0.2"/>
    <row r="54" spans="1:17" s="1" customFormat="1" ht="14.25" x14ac:dyDescent="0.2"/>
    <row r="55" spans="1:17" s="1" customFormat="1" ht="14.25" x14ac:dyDescent="0.2"/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4" spans="1:17" x14ac:dyDescent="0.25">
      <c r="A64" s="7"/>
      <c r="B64" s="1"/>
      <c r="C64" s="1"/>
      <c r="D64" s="1"/>
      <c r="E64" s="1"/>
      <c r="F64" s="1"/>
      <c r="G64" s="1"/>
      <c r="H64" s="1"/>
      <c r="I64" s="1"/>
      <c r="J64" s="1"/>
      <c r="K64" s="8"/>
      <c r="L64" s="1"/>
      <c r="M64" s="8"/>
      <c r="N64" s="1"/>
      <c r="O64" s="1"/>
      <c r="P64" s="1"/>
      <c r="Q64" s="1"/>
    </row>
    <row r="66" spans="1:17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14"/>
      <c r="L66" s="7"/>
      <c r="M66" s="14"/>
      <c r="N66" s="7"/>
      <c r="O66" s="7"/>
      <c r="P66" s="7"/>
      <c r="Q66" s="7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8"/>
      <c r="L67" s="1"/>
      <c r="M67" s="8"/>
      <c r="N67" s="1"/>
      <c r="O67" s="1"/>
      <c r="P67" s="1"/>
      <c r="Q67" s="1"/>
    </row>
    <row r="69" spans="1:17" x14ac:dyDescent="0.25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pageMargins left="0.45" right="0.45" top="0.75" bottom="0.75" header="0.3" footer="0.3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"/>
  <sheetViews>
    <sheetView workbookViewId="0">
      <selection activeCell="I11" sqref="I11"/>
    </sheetView>
  </sheetViews>
  <sheetFormatPr defaultRowHeight="15" x14ac:dyDescent="0.25"/>
  <cols>
    <col min="1" max="1" width="20.5703125" style="1" customWidth="1"/>
    <col min="2" max="2" width="21.85546875" style="1" customWidth="1"/>
    <col min="3" max="3" width="19.28515625" style="1" customWidth="1"/>
    <col min="4" max="4" width="14.5703125" style="1" customWidth="1"/>
    <col min="5" max="5" width="18" style="1" customWidth="1"/>
  </cols>
  <sheetData>
    <row r="1" spans="1:5" ht="51.75" customHeight="1" thickBot="1" x14ac:dyDescent="0.3">
      <c r="A1" s="96" t="s">
        <v>87</v>
      </c>
      <c r="B1" s="99"/>
      <c r="C1" s="99"/>
      <c r="D1" s="99"/>
      <c r="E1" s="100"/>
    </row>
    <row r="2" spans="1:5" ht="15.75" thickBot="1" x14ac:dyDescent="0.3">
      <c r="B2" s="2"/>
    </row>
    <row r="3" spans="1:5" ht="15.75" thickBot="1" x14ac:dyDescent="0.3">
      <c r="A3" s="2" t="s">
        <v>6</v>
      </c>
      <c r="B3" s="9"/>
      <c r="E3" s="12">
        <v>1.65</v>
      </c>
    </row>
    <row r="4" spans="1:5" x14ac:dyDescent="0.25">
      <c r="A4" s="2"/>
      <c r="B4" s="9"/>
      <c r="E4" s="17"/>
    </row>
    <row r="5" spans="1:5" x14ac:dyDescent="0.25">
      <c r="A5" s="1" t="s">
        <v>85</v>
      </c>
      <c r="B5" s="9"/>
      <c r="E5" s="10"/>
    </row>
    <row r="6" spans="1:5" x14ac:dyDescent="0.25">
      <c r="A6" s="1" t="s">
        <v>7</v>
      </c>
      <c r="B6" s="9"/>
      <c r="E6" s="10"/>
    </row>
    <row r="7" spans="1:5" x14ac:dyDescent="0.25">
      <c r="B7" s="9"/>
      <c r="E7" s="10"/>
    </row>
    <row r="8" spans="1:5" x14ac:dyDescent="0.25">
      <c r="A8" s="1" t="s">
        <v>91</v>
      </c>
      <c r="B8" s="9"/>
      <c r="E8" s="10"/>
    </row>
    <row r="9" spans="1:5" x14ac:dyDescent="0.25">
      <c r="A9" s="1" t="s">
        <v>92</v>
      </c>
      <c r="B9" s="9"/>
      <c r="E9" s="10"/>
    </row>
    <row r="10" spans="1:5" x14ac:dyDescent="0.25">
      <c r="A10" s="1" t="s">
        <v>93</v>
      </c>
      <c r="B10" s="9"/>
      <c r="E10" s="10"/>
    </row>
    <row r="11" spans="1:5" x14ac:dyDescent="0.25">
      <c r="B11" s="9"/>
      <c r="E11" s="10"/>
    </row>
    <row r="12" spans="1:5" x14ac:dyDescent="0.25">
      <c r="A12" s="4" t="s">
        <v>2</v>
      </c>
      <c r="B12" s="20" t="s">
        <v>3</v>
      </c>
      <c r="C12" s="4" t="s">
        <v>86</v>
      </c>
      <c r="D12" s="18" t="s">
        <v>1</v>
      </c>
      <c r="E12" s="4" t="s">
        <v>0</v>
      </c>
    </row>
    <row r="13" spans="1:5" x14ac:dyDescent="0.25">
      <c r="A13" s="11" t="s">
        <v>8</v>
      </c>
      <c r="B13" s="13">
        <v>0.25</v>
      </c>
      <c r="C13" s="5">
        <f t="shared" ref="C13:C43" si="0">D13/B13</f>
        <v>2.65</v>
      </c>
      <c r="D13" s="19">
        <f t="shared" ref="D13:D43" si="1">(B13*$E$3)+B13</f>
        <v>0.66249999999999998</v>
      </c>
      <c r="E13" s="16">
        <f t="shared" ref="E13:E43" si="2">(B13/D13)</f>
        <v>0.37735849056603776</v>
      </c>
    </row>
    <row r="14" spans="1:5" x14ac:dyDescent="0.25">
      <c r="A14" s="11"/>
      <c r="B14" s="13">
        <v>0.5</v>
      </c>
      <c r="C14" s="5">
        <f t="shared" si="0"/>
        <v>2.65</v>
      </c>
      <c r="D14" s="19">
        <f t="shared" si="1"/>
        <v>1.325</v>
      </c>
      <c r="E14" s="6">
        <f t="shared" si="2"/>
        <v>0.37735849056603776</v>
      </c>
    </row>
    <row r="15" spans="1:5" x14ac:dyDescent="0.25">
      <c r="A15" s="11"/>
      <c r="B15" s="13">
        <v>0.75</v>
      </c>
      <c r="C15" s="5">
        <f t="shared" si="0"/>
        <v>2.65</v>
      </c>
      <c r="D15" s="19">
        <f t="shared" si="1"/>
        <v>1.9874999999999998</v>
      </c>
      <c r="E15" s="6">
        <f t="shared" si="2"/>
        <v>0.37735849056603776</v>
      </c>
    </row>
    <row r="16" spans="1:5" x14ac:dyDescent="0.25">
      <c r="A16" s="11"/>
      <c r="B16" s="13">
        <v>1</v>
      </c>
      <c r="C16" s="5">
        <f t="shared" si="0"/>
        <v>2.65</v>
      </c>
      <c r="D16" s="19">
        <f t="shared" si="1"/>
        <v>2.65</v>
      </c>
      <c r="E16" s="6">
        <f t="shared" si="2"/>
        <v>0.37735849056603776</v>
      </c>
    </row>
    <row r="17" spans="1:5" x14ac:dyDescent="0.25">
      <c r="A17" s="11"/>
      <c r="B17" s="13">
        <v>1.25</v>
      </c>
      <c r="C17" s="5">
        <f t="shared" si="0"/>
        <v>2.65</v>
      </c>
      <c r="D17" s="19">
        <f t="shared" si="1"/>
        <v>3.3125</v>
      </c>
      <c r="E17" s="6">
        <f t="shared" si="2"/>
        <v>0.37735849056603776</v>
      </c>
    </row>
    <row r="18" spans="1:5" x14ac:dyDescent="0.25">
      <c r="A18" s="11"/>
      <c r="B18" s="13">
        <v>1.5</v>
      </c>
      <c r="C18" s="5">
        <f t="shared" si="0"/>
        <v>2.65</v>
      </c>
      <c r="D18" s="19">
        <f t="shared" si="1"/>
        <v>3.9749999999999996</v>
      </c>
      <c r="E18" s="6">
        <f t="shared" si="2"/>
        <v>0.37735849056603776</v>
      </c>
    </row>
    <row r="19" spans="1:5" x14ac:dyDescent="0.25">
      <c r="A19" s="11"/>
      <c r="B19" s="13">
        <v>1.75</v>
      </c>
      <c r="C19" s="5">
        <f t="shared" si="0"/>
        <v>2.6499999999999995</v>
      </c>
      <c r="D19" s="19">
        <f t="shared" si="1"/>
        <v>4.6374999999999993</v>
      </c>
      <c r="E19" s="6">
        <f t="shared" si="2"/>
        <v>0.37735849056603782</v>
      </c>
    </row>
    <row r="20" spans="1:5" x14ac:dyDescent="0.25">
      <c r="A20" s="11"/>
      <c r="B20" s="13">
        <v>2</v>
      </c>
      <c r="C20" s="5">
        <f t="shared" si="0"/>
        <v>2.65</v>
      </c>
      <c r="D20" s="19">
        <f t="shared" si="1"/>
        <v>5.3</v>
      </c>
      <c r="E20" s="6">
        <f t="shared" si="2"/>
        <v>0.37735849056603776</v>
      </c>
    </row>
    <row r="21" spans="1:5" x14ac:dyDescent="0.25">
      <c r="A21" s="11"/>
      <c r="B21" s="13">
        <v>2.25</v>
      </c>
      <c r="C21" s="5">
        <f t="shared" si="0"/>
        <v>2.6500000000000004</v>
      </c>
      <c r="D21" s="19">
        <f t="shared" si="1"/>
        <v>5.9625000000000004</v>
      </c>
      <c r="E21" s="6">
        <f t="shared" si="2"/>
        <v>0.37735849056603771</v>
      </c>
    </row>
    <row r="22" spans="1:5" x14ac:dyDescent="0.25">
      <c r="A22" s="11"/>
      <c r="B22" s="13">
        <v>2.5</v>
      </c>
      <c r="C22" s="5">
        <f t="shared" si="0"/>
        <v>2.65</v>
      </c>
      <c r="D22" s="19">
        <f t="shared" si="1"/>
        <v>6.625</v>
      </c>
      <c r="E22" s="6">
        <f t="shared" si="2"/>
        <v>0.37735849056603776</v>
      </c>
    </row>
    <row r="23" spans="1:5" x14ac:dyDescent="0.25">
      <c r="A23" s="11"/>
      <c r="B23" s="13">
        <v>2.75</v>
      </c>
      <c r="C23" s="5">
        <f t="shared" si="0"/>
        <v>2.65</v>
      </c>
      <c r="D23" s="19">
        <f t="shared" si="1"/>
        <v>7.2874999999999996</v>
      </c>
      <c r="E23" s="6">
        <f t="shared" si="2"/>
        <v>0.37735849056603776</v>
      </c>
    </row>
    <row r="24" spans="1:5" x14ac:dyDescent="0.25">
      <c r="A24" s="11"/>
      <c r="B24" s="13">
        <v>3</v>
      </c>
      <c r="C24" s="5">
        <f t="shared" si="0"/>
        <v>2.65</v>
      </c>
      <c r="D24" s="19">
        <f t="shared" si="1"/>
        <v>7.9499999999999993</v>
      </c>
      <c r="E24" s="6">
        <f t="shared" si="2"/>
        <v>0.37735849056603776</v>
      </c>
    </row>
    <row r="25" spans="1:5" x14ac:dyDescent="0.25">
      <c r="A25" s="11"/>
      <c r="B25" s="13">
        <v>3.25</v>
      </c>
      <c r="C25" s="5">
        <f t="shared" si="0"/>
        <v>2.6500000000000004</v>
      </c>
      <c r="D25" s="19">
        <f t="shared" si="1"/>
        <v>8.6125000000000007</v>
      </c>
      <c r="E25" s="6">
        <f t="shared" si="2"/>
        <v>0.37735849056603771</v>
      </c>
    </row>
    <row r="26" spans="1:5" x14ac:dyDescent="0.25">
      <c r="A26" s="11"/>
      <c r="B26" s="13">
        <v>3.5</v>
      </c>
      <c r="C26" s="5">
        <f t="shared" si="0"/>
        <v>2.6499999999999995</v>
      </c>
      <c r="D26" s="19">
        <f t="shared" si="1"/>
        <v>9.2749999999999986</v>
      </c>
      <c r="E26" s="6">
        <f t="shared" si="2"/>
        <v>0.37735849056603782</v>
      </c>
    </row>
    <row r="27" spans="1:5" x14ac:dyDescent="0.25">
      <c r="A27" s="11"/>
      <c r="B27" s="13">
        <v>4</v>
      </c>
      <c r="C27" s="5">
        <f t="shared" si="0"/>
        <v>2.65</v>
      </c>
      <c r="D27" s="19">
        <f t="shared" si="1"/>
        <v>10.6</v>
      </c>
      <c r="E27" s="6">
        <f t="shared" si="2"/>
        <v>0.37735849056603776</v>
      </c>
    </row>
    <row r="28" spans="1:5" x14ac:dyDescent="0.25">
      <c r="A28" s="11"/>
      <c r="B28" s="13">
        <v>5</v>
      </c>
      <c r="C28" s="5">
        <f t="shared" si="0"/>
        <v>2.65</v>
      </c>
      <c r="D28" s="19">
        <f t="shared" si="1"/>
        <v>13.25</v>
      </c>
      <c r="E28" s="6">
        <f t="shared" si="2"/>
        <v>0.37735849056603776</v>
      </c>
    </row>
    <row r="29" spans="1:5" x14ac:dyDescent="0.25">
      <c r="A29" s="11"/>
      <c r="B29" s="13">
        <v>6</v>
      </c>
      <c r="C29" s="5">
        <f t="shared" si="0"/>
        <v>2.65</v>
      </c>
      <c r="D29" s="19">
        <f t="shared" si="1"/>
        <v>15.899999999999999</v>
      </c>
      <c r="E29" s="6">
        <f t="shared" si="2"/>
        <v>0.37735849056603776</v>
      </c>
    </row>
    <row r="30" spans="1:5" x14ac:dyDescent="0.25">
      <c r="A30" s="11"/>
      <c r="B30" s="13">
        <v>7</v>
      </c>
      <c r="C30" s="5">
        <f t="shared" si="0"/>
        <v>2.6499999999999995</v>
      </c>
      <c r="D30" s="19">
        <f t="shared" si="1"/>
        <v>18.549999999999997</v>
      </c>
      <c r="E30" s="6">
        <f t="shared" si="2"/>
        <v>0.37735849056603782</v>
      </c>
    </row>
    <row r="31" spans="1:5" x14ac:dyDescent="0.25">
      <c r="A31" s="11"/>
      <c r="B31" s="13">
        <v>8</v>
      </c>
      <c r="C31" s="5">
        <f t="shared" si="0"/>
        <v>2.65</v>
      </c>
      <c r="D31" s="19">
        <f t="shared" si="1"/>
        <v>21.2</v>
      </c>
      <c r="E31" s="6">
        <f t="shared" si="2"/>
        <v>0.37735849056603776</v>
      </c>
    </row>
    <row r="32" spans="1:5" x14ac:dyDescent="0.25">
      <c r="A32" s="11"/>
      <c r="B32" s="13">
        <v>9</v>
      </c>
      <c r="C32" s="5">
        <f t="shared" si="0"/>
        <v>2.6500000000000004</v>
      </c>
      <c r="D32" s="19">
        <f t="shared" si="1"/>
        <v>23.85</v>
      </c>
      <c r="E32" s="6">
        <f t="shared" si="2"/>
        <v>0.37735849056603771</v>
      </c>
    </row>
    <row r="33" spans="1:5" x14ac:dyDescent="0.25">
      <c r="A33" s="11"/>
      <c r="B33" s="13">
        <v>10</v>
      </c>
      <c r="C33" s="5">
        <f t="shared" si="0"/>
        <v>2.65</v>
      </c>
      <c r="D33" s="19">
        <f t="shared" si="1"/>
        <v>26.5</v>
      </c>
      <c r="E33" s="6">
        <f t="shared" si="2"/>
        <v>0.37735849056603776</v>
      </c>
    </row>
    <row r="34" spans="1:5" x14ac:dyDescent="0.25">
      <c r="A34" s="11"/>
      <c r="B34" s="13">
        <v>11</v>
      </c>
      <c r="C34" s="5">
        <f t="shared" si="0"/>
        <v>2.65</v>
      </c>
      <c r="D34" s="19">
        <f t="shared" si="1"/>
        <v>29.15</v>
      </c>
      <c r="E34" s="6">
        <f t="shared" si="2"/>
        <v>0.37735849056603776</v>
      </c>
    </row>
    <row r="35" spans="1:5" x14ac:dyDescent="0.25">
      <c r="A35" s="11"/>
      <c r="B35" s="13">
        <v>12</v>
      </c>
      <c r="C35" s="5">
        <f t="shared" si="0"/>
        <v>2.65</v>
      </c>
      <c r="D35" s="19">
        <f t="shared" si="1"/>
        <v>31.799999999999997</v>
      </c>
      <c r="E35" s="6">
        <f t="shared" si="2"/>
        <v>0.37735849056603776</v>
      </c>
    </row>
    <row r="36" spans="1:5" x14ac:dyDescent="0.25">
      <c r="A36" s="11"/>
      <c r="B36" s="13">
        <v>13</v>
      </c>
      <c r="C36" s="5">
        <f t="shared" si="0"/>
        <v>2.6500000000000004</v>
      </c>
      <c r="D36" s="19">
        <f t="shared" si="1"/>
        <v>34.450000000000003</v>
      </c>
      <c r="E36" s="6">
        <f t="shared" si="2"/>
        <v>0.37735849056603771</v>
      </c>
    </row>
    <row r="37" spans="1:5" x14ac:dyDescent="0.25">
      <c r="A37" s="11"/>
      <c r="B37" s="13">
        <v>14</v>
      </c>
      <c r="C37" s="5">
        <f t="shared" si="0"/>
        <v>2.6499999999999995</v>
      </c>
      <c r="D37" s="19">
        <f t="shared" si="1"/>
        <v>37.099999999999994</v>
      </c>
      <c r="E37" s="6">
        <f t="shared" si="2"/>
        <v>0.37735849056603782</v>
      </c>
    </row>
    <row r="38" spans="1:5" x14ac:dyDescent="0.25">
      <c r="A38" s="11"/>
      <c r="B38" s="13">
        <v>15</v>
      </c>
      <c r="C38" s="5">
        <f t="shared" si="0"/>
        <v>2.65</v>
      </c>
      <c r="D38" s="19">
        <f t="shared" si="1"/>
        <v>39.75</v>
      </c>
      <c r="E38" s="6">
        <f t="shared" si="2"/>
        <v>0.37735849056603776</v>
      </c>
    </row>
    <row r="39" spans="1:5" x14ac:dyDescent="0.25">
      <c r="A39" s="11"/>
      <c r="B39" s="13">
        <v>16</v>
      </c>
      <c r="C39" s="5">
        <f t="shared" si="0"/>
        <v>2.65</v>
      </c>
      <c r="D39" s="19">
        <f t="shared" si="1"/>
        <v>42.4</v>
      </c>
      <c r="E39" s="6">
        <f t="shared" si="2"/>
        <v>0.37735849056603776</v>
      </c>
    </row>
    <row r="40" spans="1:5" x14ac:dyDescent="0.25">
      <c r="A40" s="11"/>
      <c r="B40" s="13">
        <v>17</v>
      </c>
      <c r="C40" s="5">
        <f t="shared" si="0"/>
        <v>2.65</v>
      </c>
      <c r="D40" s="19">
        <f t="shared" si="1"/>
        <v>45.05</v>
      </c>
      <c r="E40" s="6">
        <f t="shared" si="2"/>
        <v>0.37735849056603776</v>
      </c>
    </row>
    <row r="41" spans="1:5" x14ac:dyDescent="0.25">
      <c r="A41" s="11"/>
      <c r="B41" s="13">
        <v>18</v>
      </c>
      <c r="C41" s="5">
        <f t="shared" si="0"/>
        <v>2.6500000000000004</v>
      </c>
      <c r="D41" s="19">
        <f t="shared" si="1"/>
        <v>47.7</v>
      </c>
      <c r="E41" s="6">
        <f t="shared" si="2"/>
        <v>0.37735849056603771</v>
      </c>
    </row>
    <row r="42" spans="1:5" x14ac:dyDescent="0.25">
      <c r="A42" s="11"/>
      <c r="B42" s="13">
        <v>19</v>
      </c>
      <c r="C42" s="5">
        <f t="shared" si="0"/>
        <v>2.65</v>
      </c>
      <c r="D42" s="19">
        <f t="shared" si="1"/>
        <v>50.349999999999994</v>
      </c>
      <c r="E42" s="6">
        <f t="shared" si="2"/>
        <v>0.37735849056603776</v>
      </c>
    </row>
    <row r="43" spans="1:5" x14ac:dyDescent="0.25">
      <c r="A43" s="11"/>
      <c r="B43" s="13">
        <v>20</v>
      </c>
      <c r="C43" s="5">
        <f t="shared" si="0"/>
        <v>2.65</v>
      </c>
      <c r="D43" s="19">
        <f t="shared" si="1"/>
        <v>53</v>
      </c>
      <c r="E43" s="6">
        <f t="shared" si="2"/>
        <v>0.37735849056603776</v>
      </c>
    </row>
  </sheetData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Calculate Using Food Cost%</vt:lpstr>
      <vt:lpstr>Notes</vt:lpstr>
      <vt:lpstr>Calculate Using % Markup</vt:lpstr>
      <vt:lpstr>Notes!Print_Area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Jardaneh, Karen B.   DPI</dc:creator>
  <cp:lastModifiedBy>Lessner, Jessica E.   DPI</cp:lastModifiedBy>
  <cp:lastPrinted>2019-09-20T20:43:58Z</cp:lastPrinted>
  <dcterms:created xsi:type="dcterms:W3CDTF">2018-11-15T20:31:03Z</dcterms:created>
  <dcterms:modified xsi:type="dcterms:W3CDTF">2022-02-17T21:54:12Z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650084824</vt:i4>
  </property>
  <property fmtid="{D5CDD505-2E9C-101B-9397-08002B2CF9AE}" pid="3" name="_NewReviewCycle">
    <vt:lpwstr/>
  </property>
  <property fmtid="{D5CDD505-2E9C-101B-9397-08002B2CF9AE}" pid="4" name="_EmailSubject">
    <vt:lpwstr>proof read of new financial tool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ReviewingToolsShownOnce">
    <vt:lpwstr/>
  </property>
</Properties>
</file>