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70" activeTab="0"/>
  </bookViews>
  <sheets>
    <sheet name="PSCP" sheetId="1" r:id="rId1"/>
    <sheet name="PSCP Inputs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'PSCP Inputs'!$A$2:$R$313</definedName>
    <definedName name="Last_Row" localSheetId="0">IF(Values_Entered,Header_Row+Number_of_Payments,Header_Row)</definedName>
    <definedName name="Last_Row" localSheetId="1">IF(Values_Entered,Header_Row+Number_of_Payments,Header_Row)</definedName>
    <definedName name="Last_Row">IF(Values_Entered,Header_Row+Number_of_Payments,Header_Row)</definedName>
    <definedName name="Last_Row_16_3" localSheetId="0">IF(Values_Entered,Header_Row+Number_of_Payments,Header_Row)</definedName>
    <definedName name="Last_Row_16_3" localSheetId="1">IF(Values_Entered,Header_Row+Number_of_Payments,Header_Row)</definedName>
    <definedName name="Last_Row_16_3">IF(Values_Entered,Header_Row+Number_of_Payments,Header_Row)</definedName>
    <definedName name="_xlnm.Print_Area" localSheetId="0">'PSCP'!$A$1:$H$50</definedName>
    <definedName name="Print_Area_Reset" localSheetId="0">OFFSET(Full_Print,0,0,'PSCP'!Last_Row)</definedName>
    <definedName name="Print_Area_Reset" localSheetId="1">OFFSET(Full_Print,0,0,'PSCP Inputs'!Last_Row)</definedName>
    <definedName name="Print_Area_Reset">OFFSET(Full_Print,0,0,Last_Row)</definedName>
  </definedNames>
  <calcPr fullCalcOnLoad="1"/>
</workbook>
</file>

<file path=xl/sharedStrings.xml><?xml version="1.0" encoding="utf-8"?>
<sst xmlns="http://schemas.openxmlformats.org/spreadsheetml/2006/main" count="708" uniqueCount="378">
  <si>
    <t>School Name</t>
  </si>
  <si>
    <t>Eligible Education Expenses</t>
  </si>
  <si>
    <t>Net Eligible Education Expenses for All Pupils</t>
  </si>
  <si>
    <t>Required Cash and Investment Balance</t>
  </si>
  <si>
    <t>NET ELIGIBLE EDUCATION EXPENSES FOR ALL PUPILS</t>
  </si>
  <si>
    <t>Government Assistance</t>
  </si>
  <si>
    <t>Fundraising Revenue</t>
  </si>
  <si>
    <t>Insurance Proceeds</t>
  </si>
  <si>
    <t>REQUIRED CASH AND INVESTMENT BALANCE</t>
  </si>
  <si>
    <t>Less: Remaining Depreciation on Fixed Assets</t>
  </si>
  <si>
    <t>Plan for PSCP Reserve Required</t>
  </si>
  <si>
    <t>Less: Land Purchases that have not Been Included as Eligible</t>
  </si>
  <si>
    <t>PERCENTAGE OF PUPILS PARTICIPATING IN PSCP</t>
  </si>
  <si>
    <t>Percentage of Pupils Participating in PSCP</t>
  </si>
  <si>
    <t>Line</t>
  </si>
  <si>
    <t>A
Line Description</t>
  </si>
  <si>
    <t>C
Amount</t>
  </si>
  <si>
    <t>Less: Total Offsetting Revenue</t>
  </si>
  <si>
    <t>PSCP RESERVE BALANCE</t>
  </si>
  <si>
    <r>
      <t xml:space="preserve">PSCP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</si>
  <si>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r>
      <t xml:space="preserve">All Pupil Average Full-Time Equivalent </t>
    </r>
    <r>
      <rPr>
        <i/>
        <sz val="8"/>
        <color indexed="8"/>
        <rFont val="Arial"/>
        <family val="2"/>
      </rPr>
      <t>3rd Friday Sept &amp; 2nd Friday Jan Average FTE</t>
    </r>
  </si>
  <si>
    <t>MANAGEMENT LETTER</t>
  </si>
  <si>
    <t>Concordia Lutheran School</t>
  </si>
  <si>
    <t>Granville Lutheran School</t>
  </si>
  <si>
    <t>Heritage Christian Schools</t>
  </si>
  <si>
    <t>Lake Country Lutheran High School</t>
  </si>
  <si>
    <t>Lighthouse Christian School</t>
  </si>
  <si>
    <t>Milwaukee Lutheran High School</t>
  </si>
  <si>
    <t>Northwest Lutheran School</t>
  </si>
  <si>
    <t>Pius XI Catholic High School</t>
  </si>
  <si>
    <t>Saint Coletta Day School</t>
  </si>
  <si>
    <t>Saint Marcus Lutheran School</t>
  </si>
  <si>
    <t>Saint Martini Lutheran School</t>
  </si>
  <si>
    <t>Tamarack Waldorf School</t>
  </si>
  <si>
    <t>Wells Street Academy</t>
  </si>
  <si>
    <t>Supplies</t>
  </si>
  <si>
    <t>Salaries</t>
  </si>
  <si>
    <t>Utilities</t>
  </si>
  <si>
    <t>Insurance</t>
  </si>
  <si>
    <t>Other Eligible Expenses</t>
  </si>
  <si>
    <t>Depreciation Expense</t>
  </si>
  <si>
    <t>Eligible Education Expenses for Land</t>
  </si>
  <si>
    <t>Payroll Related Taxes and Benefits</t>
  </si>
  <si>
    <t>B
Eligible Expenses &amp; Offsetting Revenue</t>
  </si>
  <si>
    <t>Interest Expense</t>
  </si>
  <si>
    <t>Services &amp; Contractor Expenses</t>
  </si>
  <si>
    <t>Bad debt expense</t>
  </si>
  <si>
    <t>Scholarship awards &amp; other financial support</t>
  </si>
  <si>
    <t>School district partnership expenses</t>
  </si>
  <si>
    <t>INELIGIBLE EXPENSES IDENTIFICATION</t>
  </si>
  <si>
    <t>Church expenses</t>
  </si>
  <si>
    <t>Contributed items</t>
  </si>
  <si>
    <t>Daycare expenses</t>
  </si>
  <si>
    <t>Private School Choice Programs (PSCP) Reserve Balance for Modified Financial Audits</t>
  </si>
  <si>
    <t>Rental Costs for Buildings or Land</t>
  </si>
  <si>
    <t>If the legal entity of the school does not have the expense, insert N/A. If the legal entity of the school has the expense and has excluded it from eligible expenses, place a X next to the expense.</t>
  </si>
  <si>
    <t>Adjustments to Prior Year Net Eligible Education Expenses</t>
  </si>
  <si>
    <t>Academy of Excellence</t>
  </si>
  <si>
    <t>Aquinas Catholic Schools</t>
  </si>
  <si>
    <t>Assumption Catholic Schools</t>
  </si>
  <si>
    <t>Atlas Preparatory Academy, Inc.</t>
  </si>
  <si>
    <t>Atonement Lutheran School</t>
  </si>
  <si>
    <t>Badger State Baptist School</t>
  </si>
  <si>
    <t>Bay City Christian School</t>
  </si>
  <si>
    <t>Beautiful Savior Lutheran School</t>
  </si>
  <si>
    <t>Believers in Christ Christian Academy</t>
  </si>
  <si>
    <t>Blessed Sacrament Catholic School</t>
  </si>
  <si>
    <t>Blessed Savior Catholic School</t>
  </si>
  <si>
    <t>Calvary Baptist Christian School</t>
  </si>
  <si>
    <t>Carter's Christian Academy, Inc.</t>
  </si>
  <si>
    <t>Catholic East Elementary</t>
  </si>
  <si>
    <t>Catholic Memorial High School of Waukesha, Inc.</t>
  </si>
  <si>
    <t>Central Wisconsin Christian School</t>
  </si>
  <si>
    <t>CERT School</t>
  </si>
  <si>
    <t>Chilton Area Catholic School</t>
  </si>
  <si>
    <t>Christian Faith Academy of Higher Learning</t>
  </si>
  <si>
    <t>Clara Mohammed School</t>
  </si>
  <si>
    <t>Columbus Catholic Schools</t>
  </si>
  <si>
    <t>Cristo Rey Jesuit Milwaukee High School</t>
  </si>
  <si>
    <t>Destiny High School</t>
  </si>
  <si>
    <t>Divine Destiny School</t>
  </si>
  <si>
    <t>Divine Mercy School</t>
  </si>
  <si>
    <t>Divine Savior Catholic School</t>
  </si>
  <si>
    <t>Divine Savior Holy Angels High School</t>
  </si>
  <si>
    <t>Dominican High School</t>
  </si>
  <si>
    <t>Early View Academy of Excellence</t>
  </si>
  <si>
    <t>Elm Grove Lutheran School</t>
  </si>
  <si>
    <t>Emanuel Lutheran School</t>
  </si>
  <si>
    <t>EverGreen Academy</t>
  </si>
  <si>
    <t>Fond du Lac Christian School</t>
  </si>
  <si>
    <t>Fox Valley Lutheran High School</t>
  </si>
  <si>
    <t>Friedens Lutheran School</t>
  </si>
  <si>
    <t>Garden Homes Lutheran School</t>
  </si>
  <si>
    <t>Greater Holy Temple Christian Academy</t>
  </si>
  <si>
    <t>Green Bay Adventist Junior Academy</t>
  </si>
  <si>
    <t>Green Bay Area Catholic Education - East, South, West</t>
  </si>
  <si>
    <t>Hales Corners Lutheran School</t>
  </si>
  <si>
    <t>Hillel Academy</t>
  </si>
  <si>
    <t>Holy Redeemer Christian Academy</t>
  </si>
  <si>
    <t>Institute of Technology and Academics</t>
  </si>
  <si>
    <t>Jo's Learning Academy</t>
  </si>
  <si>
    <t>Kettle Moraine Lutheran High School</t>
  </si>
  <si>
    <t>King's Academy, Inc.</t>
  </si>
  <si>
    <t>Lakeside Lutheran High School</t>
  </si>
  <si>
    <t>Lourdes Academy</t>
  </si>
  <si>
    <t>Luther Preparatory School</t>
  </si>
  <si>
    <t>Lutheran High School Association of Racine</t>
  </si>
  <si>
    <t>Malaika Early Learning Center</t>
  </si>
  <si>
    <t>Manitowoc Lutheran High School</t>
  </si>
  <si>
    <t>Marquette University High School</t>
  </si>
  <si>
    <t>Mary Queen of Saints Catholic Academy</t>
  </si>
  <si>
    <t>McDonell Area Catholic Schools</t>
  </si>
  <si>
    <t>Messmer Catholic Schools</t>
  </si>
  <si>
    <t>Milwaukee Seventh Day Adventist School</t>
  </si>
  <si>
    <t>Morning Star Lutheran School</t>
  </si>
  <si>
    <t>Mother of Good Counsel School</t>
  </si>
  <si>
    <t>Mount Calvary Lutheran School</t>
  </si>
  <si>
    <t>Mount Lebanon Lutheran School</t>
  </si>
  <si>
    <t>Nativity Jesuit Academy</t>
  </si>
  <si>
    <t>New Testament Christian Academy</t>
  </si>
  <si>
    <t>Newman Catholic Schools</t>
  </si>
  <si>
    <t>Northwest Catholic School</t>
  </si>
  <si>
    <t>Notre Dame de la Baie Academy</t>
  </si>
  <si>
    <t>Notre Dame School of Milwaukee</t>
  </si>
  <si>
    <t>Oostburg Christian School</t>
  </si>
  <si>
    <t>Our Father's Lutheran School</t>
  </si>
  <si>
    <t>Our Lady Queen of Peace</t>
  </si>
  <si>
    <t>Pacelli Catholic Schools</t>
  </si>
  <si>
    <t>Prince of Peace</t>
  </si>
  <si>
    <t>Racine Christian School</t>
  </si>
  <si>
    <t>Randolph Christian School Society, Inc.</t>
  </si>
  <si>
    <t>Regis Catholic Schools</t>
  </si>
  <si>
    <t>Right Step, Inc.</t>
  </si>
  <si>
    <t>Risen Savior Lutheran School</t>
  </si>
  <si>
    <t>Rock County Christian School</t>
  </si>
  <si>
    <t>Roncalli High School</t>
  </si>
  <si>
    <t>Saint Adalbert School</t>
  </si>
  <si>
    <t>Saint Agnes School</t>
  </si>
  <si>
    <t>Saint Bruno Parish School</t>
  </si>
  <si>
    <t>Saint Catherine School</t>
  </si>
  <si>
    <t>Saint Gregory the Great Parish School</t>
  </si>
  <si>
    <t>Saint Jerome Parish School</t>
  </si>
  <si>
    <t>Saint Joan Antida High School</t>
  </si>
  <si>
    <t>Saint Josaphat Parish School</t>
  </si>
  <si>
    <t>Saint Katharine Drexel School</t>
  </si>
  <si>
    <t>Saint Leonard School</t>
  </si>
  <si>
    <t>Saint Lucas Lutheran School</t>
  </si>
  <si>
    <t>Saint Margaret Mary School</t>
  </si>
  <si>
    <t>Saint Mark Lutheran School</t>
  </si>
  <si>
    <t>Saint Mary of the Assumption Catholic School</t>
  </si>
  <si>
    <t>Saint Mary Saint Michael School</t>
  </si>
  <si>
    <t>Saint Mary's Springs Academy</t>
  </si>
  <si>
    <t>Saint Matthias Parish School</t>
  </si>
  <si>
    <t>Saint Philip's Lutheran School</t>
  </si>
  <si>
    <t>Saint Rafael the Archangel School</t>
  </si>
  <si>
    <t>Saint Roman Parish School</t>
  </si>
  <si>
    <t>Saint Sebastian School</t>
  </si>
  <si>
    <t>Saint Thomas More High School</t>
  </si>
  <si>
    <t>Saint Vincent Pallotti Catholic School</t>
  </si>
  <si>
    <t>Salam School</t>
  </si>
  <si>
    <t>Salem Evangelical Lutheran School</t>
  </si>
  <si>
    <t>Sheboygan Area Lutheran High School</t>
  </si>
  <si>
    <t>Sheboygan Christian School</t>
  </si>
  <si>
    <t>Shining Star Christian Schools, Inc.</t>
  </si>
  <si>
    <t>Shoreland Lutheran High School</t>
  </si>
  <si>
    <t>Siloah Lutheran School</t>
  </si>
  <si>
    <t>Torah Academy of Milwaukee</t>
  </si>
  <si>
    <t>Victory Christian Academy</t>
  </si>
  <si>
    <t>Waukesha Catholic School System</t>
  </si>
  <si>
    <t>Winnebago Lutheran Academy</t>
  </si>
  <si>
    <t>Wisconsin Academy</t>
  </si>
  <si>
    <t>Word of Life Evangelical Lutheran School</t>
  </si>
  <si>
    <t>Yeshiva Elementary School</t>
  </si>
  <si>
    <r>
      <t>Less: Net Eligible Education Expenses for PSCP Pupils</t>
    </r>
    <r>
      <rPr>
        <i/>
        <sz val="8"/>
        <color indexed="8"/>
        <rFont val="Arial"/>
        <family val="2"/>
      </rPr>
      <t xml:space="preserve"> Line 20 times Line 23</t>
    </r>
  </si>
  <si>
    <t xml:space="preserve"> </t>
  </si>
  <si>
    <t>Less: Eligible Education Expenses Primarily for SNSP Pupils</t>
  </si>
  <si>
    <t>Less: Eligible Education Expenses on SNSP Statements of Actual Cost</t>
  </si>
  <si>
    <t>MPCP</t>
  </si>
  <si>
    <t>RPCP</t>
  </si>
  <si>
    <t>WPCP</t>
  </si>
  <si>
    <t>Total Payments Retained</t>
  </si>
  <si>
    <t>Sept FTE</t>
  </si>
  <si>
    <t>Jan FTE</t>
  </si>
  <si>
    <t>PSCP Average FTE</t>
  </si>
  <si>
    <t>All Pupil Average FTE</t>
  </si>
  <si>
    <t>Summer School</t>
  </si>
  <si>
    <t>Total Revenue Including Summer School</t>
  </si>
  <si>
    <t>Assumption of the Blessed Virgin Mary School</t>
  </si>
  <si>
    <t>Catholic Central High School - Burlington</t>
  </si>
  <si>
    <t>Celebration Lutheran School</t>
  </si>
  <si>
    <t>Christ St. Peter Lutheran School</t>
  </si>
  <si>
    <t>Community Christian School of Baraboo</t>
  </si>
  <si>
    <t>Cross Trainers Academy</t>
  </si>
  <si>
    <t>El Puente High School</t>
  </si>
  <si>
    <t>Faith Christian Academy - Wausau</t>
  </si>
  <si>
    <t>Faith Christian School - Coleman</t>
  </si>
  <si>
    <t>Good Shepherd Evangelical Lutheran School - West Bend</t>
  </si>
  <si>
    <t>Good Shepherd Lutheran School - Watertown</t>
  </si>
  <si>
    <t>Good Shepherd's Lutheran School - West Allis</t>
  </si>
  <si>
    <t>Grace Christian Academy - West Allis</t>
  </si>
  <si>
    <t>Grace Lutheran School - Menomonee Falls</t>
  </si>
  <si>
    <t>Grace Lutheran School - Oak Creek</t>
  </si>
  <si>
    <t>Green Bay Trinity Lutheran School</t>
  </si>
  <si>
    <t>Guidance Academy</t>
  </si>
  <si>
    <t>Holy Rosary Catholic School - Kewaunee</t>
  </si>
  <si>
    <t>Holy Rosary Catholic School - Medford</t>
  </si>
  <si>
    <t>Immanuel Lutheran School - Brookfield</t>
  </si>
  <si>
    <t>Immanuel Lutheran School - Sheboygan</t>
  </si>
  <si>
    <t>Immanuel Lutheran School - Wisconsin Rapids</t>
  </si>
  <si>
    <t>Kingdom Prep Lutheran High School</t>
  </si>
  <si>
    <t>Living Word Lutheran High School</t>
  </si>
  <si>
    <t>Luther High School - Onalaska</t>
  </si>
  <si>
    <t>Lutheran Special School &amp; Education Services</t>
  </si>
  <si>
    <t>Martin Luther High School - Greendale</t>
  </si>
  <si>
    <t>Martin Luther School - Oshkosh</t>
  </si>
  <si>
    <t>Mount Olive Lutheran School - Milwaukee</t>
  </si>
  <si>
    <t>Northeastern Wisconsin Lutheran High School - Green Bay</t>
  </si>
  <si>
    <t>Northland Lutheran High School</t>
  </si>
  <si>
    <t>Our Lady of Sorrows Grade School</t>
  </si>
  <si>
    <t>Our Lady of The Lake Catholic School</t>
  </si>
  <si>
    <t>Peace Lutheran School - Antigo</t>
  </si>
  <si>
    <t>Peace Lutheran School - Hartford</t>
  </si>
  <si>
    <t>Pilgrim Lutheran School - Green Bay</t>
  </si>
  <si>
    <t>Pilgrim Lutheran School - Wauwatosa</t>
  </si>
  <si>
    <t>Prairie Hill Waldorf School</t>
  </si>
  <si>
    <t>Renaissance Lutheran School</t>
  </si>
  <si>
    <t>Sacred Heart Catholic School</t>
  </si>
  <si>
    <t>Saint Andrew Parish School</t>
  </si>
  <si>
    <t>Saint Anthony School - Milwaukee</t>
  </si>
  <si>
    <t>Saint Anthony School - Oconto Falls</t>
  </si>
  <si>
    <t>Saint Augustine Preparatory Academy - Milwaukee</t>
  </si>
  <si>
    <t>Saint Augustine School - Hartford</t>
  </si>
  <si>
    <t>Saint Charles Borromeo Catholic School - Milwaukee</t>
  </si>
  <si>
    <t>Saint Elizabeth Ann Seton Catholic School</t>
  </si>
  <si>
    <t>Saint Ignatius of Loyola Catholic School</t>
  </si>
  <si>
    <t>Saint Jacobi Lutheran School</t>
  </si>
  <si>
    <t>Saint James Lutheran School - Shawano</t>
  </si>
  <si>
    <t>Saint John Lutheran School - Berlin</t>
  </si>
  <si>
    <t>Saint John Lutheran School - Plymouth</t>
  </si>
  <si>
    <t>Saint John the Evangelist - Greenfield</t>
  </si>
  <si>
    <t>Saint John XXIII Catholic School - Port Washington</t>
  </si>
  <si>
    <t>Saint John's Ev. Lutheran School - Sparta</t>
  </si>
  <si>
    <t>Saint John's Lutheran School - Burlington</t>
  </si>
  <si>
    <t>Saint John's Lutheran School - Glendale</t>
  </si>
  <si>
    <t>Saint John's Lutheran School - Lannon</t>
  </si>
  <si>
    <t>Saint John's Lutheran School - Mayville</t>
  </si>
  <si>
    <t>Saint John's Lutheran School - Milwaukee</t>
  </si>
  <si>
    <t>Saint John's Lutheran School - Portage</t>
  </si>
  <si>
    <t>Saint John's Lutheran School - Racine</t>
  </si>
  <si>
    <t>Saint John's Lutheran School - Watertown</t>
  </si>
  <si>
    <t>Saint John's Lutheran School - West Bend</t>
  </si>
  <si>
    <t>Saint Joseph Academy - Milwaukee</t>
  </si>
  <si>
    <t>Saint Joseph Catholic Academy - Kenosha</t>
  </si>
  <si>
    <t>Saint Joseph Catholic School - Boyd</t>
  </si>
  <si>
    <t>Saint Joseph Parish School - Grafton</t>
  </si>
  <si>
    <t>Saint Joseph School - Rice Lake</t>
  </si>
  <si>
    <t>Saint Joseph School - Wauwatosa</t>
  </si>
  <si>
    <t>Saint Kilian School</t>
  </si>
  <si>
    <t>Saint Martin Lutheran School - Clintonville</t>
  </si>
  <si>
    <t>Saint Mary Catholic Schools - Neenah</t>
  </si>
  <si>
    <t>Saint Mary School - Algoma</t>
  </si>
  <si>
    <t>Saint Mary School - Colby</t>
  </si>
  <si>
    <t>Saint Mary School - Luxemburg</t>
  </si>
  <si>
    <t>Saint Matthew School - Oak Creek</t>
  </si>
  <si>
    <t>Saint Matthew's Lutheran School - Oconomowoc</t>
  </si>
  <si>
    <t>Saint Nicholas Catholic School</t>
  </si>
  <si>
    <t>Saint Patrick School</t>
  </si>
  <si>
    <t>Saint Paul Lutheran School - Appleton</t>
  </si>
  <si>
    <t>Saint Paul Lutheran School - Bonduel</t>
  </si>
  <si>
    <t>Saint Paul Lutheran School - Grafton</t>
  </si>
  <si>
    <t>Saint Paul Lutheran School - Green Bay</t>
  </si>
  <si>
    <t>Saint Paul Lutheran School - Luxemburg</t>
  </si>
  <si>
    <t>Saint Paul Lutheran School - Sheboygan</t>
  </si>
  <si>
    <t>Saint Paul's Evangelical Lutheran School - Oconomowoc</t>
  </si>
  <si>
    <t>Saint Paul's Lutheran School - Cudahy</t>
  </si>
  <si>
    <t>Saint Paul's Lutheran School - Howards Grove</t>
  </si>
  <si>
    <t>Saint Paul's Lutheran School - Janesville</t>
  </si>
  <si>
    <t>Saint Paul's Lutheran School - Muskego</t>
  </si>
  <si>
    <t>Saint Paul's Lutheran School - West Allis</t>
  </si>
  <si>
    <t>Saint Peter Immanuel Lutheran School - Milwaukee</t>
  </si>
  <si>
    <t>Saint Peter Lutheran School - Freedom</t>
  </si>
  <si>
    <t>Saint Peters Lutheran School - Reedsburg</t>
  </si>
  <si>
    <t>Saint Rose Saint Mary's School</t>
  </si>
  <si>
    <t>Saint Stephen Lutheran School</t>
  </si>
  <si>
    <t>Saint Thomas Aquinas Academy - Marinette</t>
  </si>
  <si>
    <t>Saint Thomas Aquinas Academy - Milwaukee</t>
  </si>
  <si>
    <t>Siena Catholic Schools of Racine, Inc</t>
  </si>
  <si>
    <t>Stevens Point Christian Academy</t>
  </si>
  <si>
    <t>The City School</t>
  </si>
  <si>
    <t>Trinity Evangelical Lutheran School - Brillion</t>
  </si>
  <si>
    <t>Trinity Lutheran School - Caledonia</t>
  </si>
  <si>
    <t>Trinity Lutheran School - Marinette</t>
  </si>
  <si>
    <t>Trinity Lutheran School - Mequon</t>
  </si>
  <si>
    <t>Trinity Lutheran School - Merrill</t>
  </si>
  <si>
    <t>Trinity Lutheran School - Neenah</t>
  </si>
  <si>
    <t>Trinity Lutheran School - Oshkosh</t>
  </si>
  <si>
    <t>Trinity Lutheran School - Racine</t>
  </si>
  <si>
    <t>Trinity Lutheran School - Sheboygan</t>
  </si>
  <si>
    <t>Trinity Lutheran School - Waukesha</t>
  </si>
  <si>
    <t>Trinity Lutheran School - Wausau</t>
  </si>
  <si>
    <t>Valley Christian School - Osceola</t>
  </si>
  <si>
    <t>Valley Christian School - Oshkosh</t>
  </si>
  <si>
    <t>Waupaca Christian Academy</t>
  </si>
  <si>
    <t>Wisconsin Lutheran High School - Milwaukee</t>
  </si>
  <si>
    <t>Wisconsin Lutheran School - Racine</t>
  </si>
  <si>
    <t>Wolf River Lutheran High School</t>
  </si>
  <si>
    <t>Zion Lutheran School - Menomonee Falls</t>
  </si>
  <si>
    <t>Zion Lutheran School - Wayside</t>
  </si>
  <si>
    <t>Crown of Life Christian Academy</t>
  </si>
  <si>
    <t>High Point Christian School</t>
  </si>
  <si>
    <t>Year Ending June 30, 2020</t>
  </si>
  <si>
    <t>2019-20 PSCP Revenue</t>
  </si>
  <si>
    <t>2019 Summer School PSCP Revenue</t>
  </si>
  <si>
    <t>Add: June 30, 2019 PSCP Reserve Balance</t>
  </si>
  <si>
    <t>Less: Repayment of June 30, 2019 PSCP Reserve Balance</t>
  </si>
  <si>
    <t>June 30, 2020 PSCP Reserve Balance</t>
  </si>
  <si>
    <r>
      <t xml:space="preserve">June 30, 2020 PSCP Reserve Balance </t>
    </r>
    <r>
      <rPr>
        <i/>
        <sz val="8"/>
        <color indexed="8"/>
        <rFont val="Arial"/>
        <family val="2"/>
      </rPr>
      <t>Line 30</t>
    </r>
  </si>
  <si>
    <t>June 30, 2020 SNSP Reserve Balance</t>
  </si>
  <si>
    <t>Did the auditor issue a management letter for the 2019-20 financial audit? If yes, submit with audit.</t>
  </si>
  <si>
    <t>Total 2019-20 PSCP Revenue</t>
  </si>
  <si>
    <t>Abundant Life Christian School</t>
  </si>
  <si>
    <t>All Saints Grade School - Denmark</t>
  </si>
  <si>
    <t>Aquinas Academy - Menomonee Falls</t>
  </si>
  <si>
    <t>Bader Hillel High, Inc.</t>
  </si>
  <si>
    <t>Bethany Lutheran School</t>
  </si>
  <si>
    <t>Bethlehem Lutheran School - Sheboygan</t>
  </si>
  <si>
    <t>Burlington Catholic School</t>
  </si>
  <si>
    <t>Chesterton Academy of Milwaukee, Inc.</t>
  </si>
  <si>
    <t>Christ Child Academy</t>
  </si>
  <si>
    <t>Coulee Christian School</t>
  </si>
  <si>
    <t>Divine Redeemer Lutheran School - Hartland</t>
  </si>
  <si>
    <t>Eastbrook Academy - Milwaukee</t>
  </si>
  <si>
    <t>Faith Lutheran School - Fond du Lac</t>
  </si>
  <si>
    <t>First Evangelical Lutheran School - Lake Geneva</t>
  </si>
  <si>
    <t>First German Evangelical Lutheran Grade School - Manitowoc</t>
  </si>
  <si>
    <t>First Immanuel Lutheran School - Cedarburg</t>
  </si>
  <si>
    <t>Grace Lutheran School - Oshkosh</t>
  </si>
  <si>
    <t>Holy Family School - Brillion</t>
  </si>
  <si>
    <t>Holy Trinity School - Casco</t>
  </si>
  <si>
    <t>Holyland Catholic School - Malone</t>
  </si>
  <si>
    <t>Lamb of God Ev Lutheran School</t>
  </si>
  <si>
    <t>Maranatha Baptist Academy</t>
  </si>
  <si>
    <t>Martin Luther Evangelical Lutheran Grade School - Neenah</t>
  </si>
  <si>
    <t>Mount Olive Evangelical Lutheran School - Appleton</t>
  </si>
  <si>
    <t>Riverview Lutheran School</t>
  </si>
  <si>
    <t>Saint Anthony de Padua Catholic School</t>
  </si>
  <si>
    <t>Saint Clare Catholic School</t>
  </si>
  <si>
    <t>Saint Francis de Sales Parish School - Lake Geneva</t>
  </si>
  <si>
    <t>Saint Francis of Assisi School - Manitowoc</t>
  </si>
  <si>
    <t>Saint Francis Xavier Catholic School System, Inc. - Appleton</t>
  </si>
  <si>
    <t>Saint John Evangelical Lutheran School - Wrightstown</t>
  </si>
  <si>
    <t>Saint John Grade School - Little Chute</t>
  </si>
  <si>
    <t>Saint John Lutheran School - Wausau</t>
  </si>
  <si>
    <t>Saint John Paul II School - Milwaukee</t>
  </si>
  <si>
    <t>Saint John Saint James Lutheran School - Reedsville</t>
  </si>
  <si>
    <t>Saint John School - Edgar</t>
  </si>
  <si>
    <t>Saint John's Evangelical Lutheran School - Jefferson</t>
  </si>
  <si>
    <t>Saint John's Lutheran School - Beloit</t>
  </si>
  <si>
    <t>Saint John's Lutheran School - Newburg</t>
  </si>
  <si>
    <t>Saint Mary Catholic School - Hilbert</t>
  </si>
  <si>
    <t>Saint Mary of the Immaculate Conception</t>
  </si>
  <si>
    <t>Saint Paul's Evangelical Lutheran School - Onalaska</t>
  </si>
  <si>
    <t>Saint Paul's Lutheran School - East Troy</t>
  </si>
  <si>
    <t>Saint Paul's Lutheran School - Menomonie</t>
  </si>
  <si>
    <t>Saint Peter's Lutheran School - Helenville</t>
  </si>
  <si>
    <t>Saint Peter's School - East Troy</t>
  </si>
  <si>
    <t>Trinity St. Luke's Lutheran School - Watertown</t>
  </si>
  <si>
    <t>Westside Christian School</t>
  </si>
  <si>
    <t>Zion Lutheran School - Hartland</t>
  </si>
  <si>
    <t>June 30, 2019 Reserve Balance</t>
  </si>
  <si>
    <t>HOPE Christian High School</t>
  </si>
  <si>
    <t>HOPE Christian School: Caritas</t>
  </si>
  <si>
    <t>HOPE Christian School: Fidelis</t>
  </si>
  <si>
    <t>HOPE Christian School: Fortis</t>
  </si>
  <si>
    <t>HOPE Christian School: Prima</t>
  </si>
  <si>
    <t>HOPE Christian School: Semper</t>
  </si>
  <si>
    <t>HOPE Christian School: Via</t>
  </si>
  <si>
    <t>All Pupil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</si>
</sst>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#,##0.0_);[Red]\(#,##0.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0.0%"/>
    <numFmt numFmtId="173" formatCode="0.000%"/>
    <numFmt numFmtId="174" formatCode="0.0000%"/>
    <numFmt numFmtId="175" formatCode="#,##0.0"/>
    <numFmt numFmtId="176" formatCode="#,##0.000"/>
    <numFmt numFmtId="177" formatCode="&quot;$&quot;#,##0.00"/>
    <numFmt numFmtId="178" formatCode="[$-409]dddd\,\ mmmm\ d\,\ yyyy"/>
    <numFmt numFmtId="179" formatCode="0_);\(0\)"/>
    <numFmt numFmtId="180" formatCode="[$-409]h:mm:ss\ AM/PM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" fillId="32" borderId="9">
      <alignment horizontal="left" vertical="center"/>
      <protection locked="0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/>
      <protection/>
    </xf>
    <xf numFmtId="0" fontId="47" fillId="33" borderId="15" xfId="0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/>
    </xf>
    <xf numFmtId="0" fontId="49" fillId="33" borderId="15" xfId="0" applyFont="1" applyFill="1" applyBorder="1" applyAlignment="1" applyProtection="1">
      <alignment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/>
    </xf>
    <xf numFmtId="41" fontId="49" fillId="34" borderId="21" xfId="42" applyNumberFormat="1" applyFont="1" applyFill="1" applyBorder="1" applyAlignment="1" applyProtection="1">
      <alignment/>
      <protection locked="0"/>
    </xf>
    <xf numFmtId="41" fontId="49" fillId="34" borderId="9" xfId="42" applyNumberFormat="1" applyFont="1" applyFill="1" applyBorder="1" applyAlignment="1" applyProtection="1">
      <alignment/>
      <protection locked="0"/>
    </xf>
    <xf numFmtId="10" fontId="50" fillId="0" borderId="14" xfId="65" applyNumberFormat="1" applyFont="1" applyBorder="1" applyAlignment="1" applyProtection="1">
      <alignment/>
      <protection/>
    </xf>
    <xf numFmtId="0" fontId="47" fillId="0" borderId="22" xfId="0" applyFont="1" applyBorder="1" applyAlignment="1" applyProtection="1">
      <alignment horizontal="center"/>
      <protection/>
    </xf>
    <xf numFmtId="0" fontId="47" fillId="0" borderId="23" xfId="61" applyFont="1" applyBorder="1" applyAlignment="1" applyProtection="1">
      <alignment horizontal="left"/>
      <protection/>
    </xf>
    <xf numFmtId="41" fontId="49" fillId="34" borderId="23" xfId="42" applyNumberFormat="1" applyFont="1" applyFill="1" applyBorder="1" applyAlignment="1" applyProtection="1">
      <alignment/>
      <protection locked="0"/>
    </xf>
    <xf numFmtId="0" fontId="48" fillId="0" borderId="24" xfId="0" applyFont="1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left"/>
      <protection/>
    </xf>
    <xf numFmtId="41" fontId="49" fillId="34" borderId="27" xfId="42" applyNumberFormat="1" applyFont="1" applyFill="1" applyBorder="1" applyAlignment="1" applyProtection="1">
      <alignment/>
      <protection locked="0"/>
    </xf>
    <xf numFmtId="0" fontId="47" fillId="0" borderId="28" xfId="0" applyFont="1" applyBorder="1" applyAlignment="1" applyProtection="1">
      <alignment horizontal="left"/>
      <protection/>
    </xf>
    <xf numFmtId="0" fontId="47" fillId="0" borderId="15" xfId="61" applyFont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0" fillId="0" borderId="29" xfId="0" applyFont="1" applyBorder="1" applyAlignment="1" applyProtection="1">
      <alignment horizontal="center"/>
      <protection/>
    </xf>
    <xf numFmtId="0" fontId="47" fillId="0" borderId="30" xfId="0" applyFont="1" applyBorder="1" applyAlignment="1" applyProtection="1">
      <alignment horizontal="center"/>
      <protection/>
    </xf>
    <xf numFmtId="41" fontId="49" fillId="34" borderId="31" xfId="42" applyNumberFormat="1" applyFont="1" applyFill="1" applyBorder="1" applyAlignment="1" applyProtection="1">
      <alignment horizontal="center"/>
      <protection locked="0"/>
    </xf>
    <xf numFmtId="0" fontId="47" fillId="0" borderId="32" xfId="0" applyFont="1" applyBorder="1" applyAlignment="1" applyProtection="1">
      <alignment horizontal="left" indent="4"/>
      <protection/>
    </xf>
    <xf numFmtId="0" fontId="47" fillId="0" borderId="32" xfId="61" applyFont="1" applyBorder="1" applyAlignment="1" applyProtection="1">
      <alignment horizontal="left" indent="4"/>
      <protection/>
    </xf>
    <xf numFmtId="0" fontId="47" fillId="0" borderId="28" xfId="61" applyFont="1" applyBorder="1" applyAlignment="1" applyProtection="1">
      <alignment horizontal="left" indent="4"/>
      <protection/>
    </xf>
    <xf numFmtId="0" fontId="47" fillId="0" borderId="15" xfId="61" applyFont="1" applyBorder="1" applyAlignment="1" applyProtection="1">
      <alignment horizontal="left" indent="4"/>
      <protection/>
    </xf>
    <xf numFmtId="0" fontId="47" fillId="0" borderId="33" xfId="61" applyFont="1" applyBorder="1" applyAlignment="1" applyProtection="1">
      <alignment horizontal="left" indent="4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7" fillId="0" borderId="18" xfId="0" applyFont="1" applyBorder="1" applyAlignment="1" applyProtection="1">
      <alignment/>
      <protection/>
    </xf>
    <xf numFmtId="0" fontId="47" fillId="33" borderId="34" xfId="0" applyFont="1" applyFill="1" applyBorder="1" applyAlignment="1" applyProtection="1">
      <alignment horizontal="center"/>
      <protection/>
    </xf>
    <xf numFmtId="0" fontId="47" fillId="33" borderId="34" xfId="0" applyFont="1" applyFill="1" applyBorder="1" applyAlignment="1" applyProtection="1">
      <alignment/>
      <protection/>
    </xf>
    <xf numFmtId="0" fontId="49" fillId="33" borderId="34" xfId="0" applyFont="1" applyFill="1" applyBorder="1" applyAlignment="1" applyProtection="1">
      <alignment/>
      <protection/>
    </xf>
    <xf numFmtId="0" fontId="47" fillId="0" borderId="35" xfId="0" applyFont="1" applyBorder="1" applyAlignment="1" applyProtection="1">
      <alignment horizontal="center"/>
      <protection/>
    </xf>
    <xf numFmtId="0" fontId="48" fillId="0" borderId="36" xfId="61" applyFont="1" applyBorder="1" applyAlignment="1" applyProtection="1">
      <alignment horizontal="left"/>
      <protection/>
    </xf>
    <xf numFmtId="0" fontId="48" fillId="0" borderId="37" xfId="61" applyFont="1" applyBorder="1" applyAlignment="1" applyProtection="1">
      <alignment horizontal="left"/>
      <protection/>
    </xf>
    <xf numFmtId="0" fontId="48" fillId="0" borderId="37" xfId="61" applyFont="1" applyBorder="1" applyAlignment="1" applyProtection="1">
      <alignment horizontal="left" indent="1"/>
      <protection/>
    </xf>
    <xf numFmtId="0" fontId="47" fillId="0" borderId="24" xfId="0" applyFont="1" applyBorder="1" applyAlignment="1" applyProtection="1">
      <alignment horizontal="left"/>
      <protection/>
    </xf>
    <xf numFmtId="0" fontId="47" fillId="0" borderId="25" xfId="0" applyFont="1" applyBorder="1" applyAlignment="1" applyProtection="1">
      <alignment horizontal="left"/>
      <protection/>
    </xf>
    <xf numFmtId="0" fontId="47" fillId="0" borderId="25" xfId="61" applyFont="1" applyBorder="1" applyAlignment="1" applyProtection="1">
      <alignment horizontal="left" indent="4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43" fontId="52" fillId="0" borderId="0" xfId="42" applyFont="1" applyAlignment="1" applyProtection="1">
      <alignment/>
      <protection/>
    </xf>
    <xf numFmtId="0" fontId="47" fillId="34" borderId="27" xfId="0" applyFont="1" applyFill="1" applyBorder="1" applyAlignment="1" applyProtection="1">
      <alignment horizontal="center"/>
      <protection locked="0"/>
    </xf>
    <xf numFmtId="0" fontId="47" fillId="34" borderId="38" xfId="0" applyFont="1" applyFill="1" applyBorder="1" applyAlignment="1" applyProtection="1">
      <alignment horizontal="center"/>
      <protection locked="0"/>
    </xf>
    <xf numFmtId="0" fontId="47" fillId="0" borderId="39" xfId="61" applyFont="1" applyBorder="1" applyAlignment="1" applyProtection="1">
      <alignment horizontal="left"/>
      <protection/>
    </xf>
    <xf numFmtId="0" fontId="47" fillId="0" borderId="40" xfId="61" applyFont="1" applyBorder="1" applyAlignment="1" applyProtection="1">
      <alignment horizontal="left"/>
      <protection/>
    </xf>
    <xf numFmtId="0" fontId="47" fillId="0" borderId="41" xfId="0" applyFont="1" applyBorder="1" applyAlignment="1" applyProtection="1">
      <alignment horizontal="center"/>
      <protection/>
    </xf>
    <xf numFmtId="3" fontId="47" fillId="33" borderId="26" xfId="0" applyNumberFormat="1" applyFont="1" applyFill="1" applyBorder="1" applyAlignment="1" applyProtection="1">
      <alignment/>
      <protection/>
    </xf>
    <xf numFmtId="3" fontId="47" fillId="33" borderId="42" xfId="0" applyNumberFormat="1" applyFont="1" applyFill="1" applyBorder="1" applyAlignment="1" applyProtection="1">
      <alignment/>
      <protection/>
    </xf>
    <xf numFmtId="3" fontId="47" fillId="33" borderId="0" xfId="0" applyNumberFormat="1" applyFont="1" applyFill="1" applyBorder="1" applyAlignment="1" applyProtection="1">
      <alignment/>
      <protection/>
    </xf>
    <xf numFmtId="3" fontId="47" fillId="33" borderId="40" xfId="0" applyNumberFormat="1" applyFont="1" applyFill="1" applyBorder="1" applyAlignment="1" applyProtection="1">
      <alignment/>
      <protection/>
    </xf>
    <xf numFmtId="3" fontId="48" fillId="33" borderId="25" xfId="0" applyNumberFormat="1" applyFont="1" applyFill="1" applyBorder="1" applyAlignment="1" applyProtection="1">
      <alignment/>
      <protection/>
    </xf>
    <xf numFmtId="3" fontId="47" fillId="33" borderId="36" xfId="0" applyNumberFormat="1" applyFont="1" applyFill="1" applyBorder="1" applyAlignment="1" applyProtection="1">
      <alignment/>
      <protection/>
    </xf>
    <xf numFmtId="3" fontId="47" fillId="33" borderId="39" xfId="0" applyNumberFormat="1" applyFont="1" applyFill="1" applyBorder="1" applyAlignment="1" applyProtection="1">
      <alignment/>
      <protection/>
    </xf>
    <xf numFmtId="3" fontId="48" fillId="33" borderId="43" xfId="61" applyNumberFormat="1" applyFont="1" applyFill="1" applyBorder="1" applyAlignment="1" applyProtection="1">
      <alignment horizontal="left" indent="1"/>
      <protection/>
    </xf>
    <xf numFmtId="3" fontId="49" fillId="33" borderId="44" xfId="42" applyNumberFormat="1" applyFont="1" applyFill="1" applyBorder="1" applyAlignment="1" applyProtection="1">
      <alignment/>
      <protection/>
    </xf>
    <xf numFmtId="3" fontId="48" fillId="33" borderId="45" xfId="0" applyNumberFormat="1" applyFont="1" applyFill="1" applyBorder="1" applyAlignment="1" applyProtection="1">
      <alignment/>
      <protection/>
    </xf>
    <xf numFmtId="43" fontId="49" fillId="0" borderId="9" xfId="42" applyNumberFormat="1" applyFont="1" applyFill="1" applyBorder="1" applyAlignment="1" applyProtection="1">
      <alignment/>
      <protection/>
    </xf>
    <xf numFmtId="43" fontId="49" fillId="0" borderId="21" xfId="42" applyNumberFormat="1" applyFont="1" applyFill="1" applyBorder="1" applyAlignment="1" applyProtection="1">
      <alignment/>
      <protection/>
    </xf>
    <xf numFmtId="41" fontId="49" fillId="34" borderId="46" xfId="42" applyNumberFormat="1" applyFont="1" applyFill="1" applyBorder="1" applyAlignment="1" applyProtection="1">
      <alignment/>
      <protection locked="0"/>
    </xf>
    <xf numFmtId="41" fontId="49" fillId="34" borderId="24" xfId="42" applyNumberFormat="1" applyFont="1" applyFill="1" applyBorder="1" applyAlignment="1" applyProtection="1">
      <alignment/>
      <protection locked="0"/>
    </xf>
    <xf numFmtId="41" fontId="49" fillId="34" borderId="42" xfId="42" applyNumberFormat="1" applyFont="1" applyFill="1" applyBorder="1" applyAlignment="1" applyProtection="1">
      <alignment/>
      <protection locked="0"/>
    </xf>
    <xf numFmtId="41" fontId="49" fillId="0" borderId="23" xfId="42" applyNumberFormat="1" applyFont="1" applyFill="1" applyBorder="1" applyAlignment="1" applyProtection="1">
      <alignment/>
      <protection/>
    </xf>
    <xf numFmtId="41" fontId="49" fillId="35" borderId="26" xfId="42" applyNumberFormat="1" applyFont="1" applyFill="1" applyBorder="1" applyAlignment="1" applyProtection="1">
      <alignment/>
      <protection/>
    </xf>
    <xf numFmtId="41" fontId="49" fillId="0" borderId="47" xfId="42" applyNumberFormat="1" applyFont="1" applyBorder="1" applyAlignment="1" applyProtection="1">
      <alignment/>
      <protection/>
    </xf>
    <xf numFmtId="41" fontId="49" fillId="35" borderId="23" xfId="42" applyNumberFormat="1" applyFont="1" applyFill="1" applyBorder="1" applyAlignment="1" applyProtection="1">
      <alignment/>
      <protection/>
    </xf>
    <xf numFmtId="41" fontId="49" fillId="0" borderId="21" xfId="42" applyNumberFormat="1" applyFont="1" applyFill="1" applyBorder="1" applyAlignment="1" applyProtection="1">
      <alignment/>
      <protection/>
    </xf>
    <xf numFmtId="41" fontId="49" fillId="35" borderId="9" xfId="42" applyNumberFormat="1" applyFont="1" applyFill="1" applyBorder="1" applyAlignment="1" applyProtection="1">
      <alignment/>
      <protection/>
    </xf>
    <xf numFmtId="42" fontId="50" fillId="0" borderId="24" xfId="42" applyNumberFormat="1" applyFont="1" applyBorder="1" applyAlignment="1" applyProtection="1">
      <alignment/>
      <protection/>
    </xf>
    <xf numFmtId="42" fontId="50" fillId="0" borderId="36" xfId="42" applyNumberFormat="1" applyFont="1" applyBorder="1" applyAlignment="1" applyProtection="1">
      <alignment/>
      <protection/>
    </xf>
    <xf numFmtId="42" fontId="50" fillId="0" borderId="14" xfId="42" applyNumberFormat="1" applyFont="1" applyBorder="1" applyAlignment="1" applyProtection="1">
      <alignment/>
      <protection/>
    </xf>
    <xf numFmtId="42" fontId="50" fillId="0" borderId="24" xfId="42" applyNumberFormat="1" applyFont="1" applyFill="1" applyBorder="1" applyAlignment="1" applyProtection="1">
      <alignment/>
      <protection/>
    </xf>
    <xf numFmtId="42" fontId="50" fillId="0" borderId="39" xfId="42" applyNumberFormat="1" applyFont="1" applyBorder="1" applyAlignment="1" applyProtection="1">
      <alignment/>
      <protection/>
    </xf>
    <xf numFmtId="42" fontId="50" fillId="0" borderId="29" xfId="42" applyNumberFormat="1" applyFont="1" applyBorder="1" applyAlignment="1" applyProtection="1">
      <alignment/>
      <protection/>
    </xf>
    <xf numFmtId="43" fontId="52" fillId="0" borderId="0" xfId="0" applyNumberFormat="1" applyFont="1" applyAlignment="1" applyProtection="1">
      <alignment/>
      <protection/>
    </xf>
    <xf numFmtId="44" fontId="52" fillId="0" borderId="0" xfId="0" applyNumberFormat="1" applyFont="1" applyAlignment="1" applyProtection="1">
      <alignment/>
      <protection/>
    </xf>
    <xf numFmtId="167" fontId="52" fillId="0" borderId="0" xfId="0" applyNumberFormat="1" applyFont="1" applyAlignment="1" applyProtection="1">
      <alignment/>
      <protection/>
    </xf>
    <xf numFmtId="1" fontId="52" fillId="0" borderId="0" xfId="0" applyNumberFormat="1" applyFont="1" applyAlignment="1" applyProtection="1">
      <alignment horizontal="center"/>
      <protection/>
    </xf>
    <xf numFmtId="1" fontId="52" fillId="0" borderId="0" xfId="42" applyNumberFormat="1" applyFont="1" applyAlignment="1" applyProtection="1">
      <alignment horizontal="center"/>
      <protection/>
    </xf>
    <xf numFmtId="167" fontId="52" fillId="0" borderId="0" xfId="42" applyNumberFormat="1" applyFont="1" applyAlignment="1" applyProtection="1">
      <alignment horizontal="center"/>
      <protection/>
    </xf>
    <xf numFmtId="0" fontId="52" fillId="0" borderId="0" xfId="0" applyFont="1" applyAlignment="1" applyProtection="1">
      <alignment horizontal="right"/>
      <protection/>
    </xf>
    <xf numFmtId="1" fontId="52" fillId="0" borderId="0" xfId="0" applyNumberFormat="1" applyFont="1" applyAlignment="1" applyProtection="1">
      <alignment horizontal="right"/>
      <protection/>
    </xf>
    <xf numFmtId="41" fontId="52" fillId="0" borderId="0" xfId="0" applyNumberFormat="1" applyFont="1" applyAlignment="1" applyProtection="1">
      <alignment horizontal="right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32" xfId="0" applyFont="1" applyBorder="1" applyAlignment="1" applyProtection="1">
      <alignment horizontal="left"/>
      <protection/>
    </xf>
    <xf numFmtId="0" fontId="47" fillId="0" borderId="21" xfId="61" applyFont="1" applyBorder="1" applyAlignment="1" applyProtection="1">
      <alignment horizontal="left"/>
      <protection/>
    </xf>
    <xf numFmtId="0" fontId="47" fillId="0" borderId="33" xfId="61" applyFont="1" applyBorder="1" applyAlignment="1" applyProtection="1">
      <alignment horizontal="left"/>
      <protection/>
    </xf>
    <xf numFmtId="0" fontId="47" fillId="0" borderId="9" xfId="61" applyFont="1" applyBorder="1" applyAlignment="1" applyProtection="1">
      <alignment horizontal="left"/>
      <protection/>
    </xf>
    <xf numFmtId="0" fontId="47" fillId="0" borderId="32" xfId="61" applyFont="1" applyBorder="1" applyAlignment="1" applyProtection="1">
      <alignment horizontal="left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7" fillId="0" borderId="9" xfId="61" applyFont="1" applyBorder="1" applyAlignment="1" applyProtection="1">
      <alignment horizontal="left"/>
      <protection/>
    </xf>
    <xf numFmtId="0" fontId="47" fillId="0" borderId="32" xfId="61" applyFont="1" applyBorder="1" applyAlignment="1" applyProtection="1">
      <alignment horizontal="left"/>
      <protection/>
    </xf>
    <xf numFmtId="0" fontId="48" fillId="0" borderId="29" xfId="0" applyFont="1" applyFill="1" applyBorder="1" applyAlignment="1" applyProtection="1">
      <alignment horizontal="left"/>
      <protection/>
    </xf>
    <xf numFmtId="0" fontId="48" fillId="0" borderId="48" xfId="0" applyFont="1" applyFill="1" applyBorder="1" applyAlignment="1" applyProtection="1">
      <alignment horizontal="left"/>
      <protection/>
    </xf>
    <xf numFmtId="0" fontId="48" fillId="0" borderId="17" xfId="0" applyFont="1" applyFill="1" applyBorder="1" applyAlignment="1" applyProtection="1">
      <alignment horizontal="left"/>
      <protection/>
    </xf>
    <xf numFmtId="41" fontId="49" fillId="34" borderId="0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18" xfId="0" applyFont="1" applyBorder="1" applyAlignment="1" applyProtection="1">
      <alignment horizontal="center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8" fillId="0" borderId="9" xfId="0" applyFont="1" applyFill="1" applyBorder="1" applyAlignment="1" applyProtection="1">
      <alignment horizontal="center" wrapText="1"/>
      <protection/>
    </xf>
    <xf numFmtId="0" fontId="47" fillId="0" borderId="42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16" xfId="0" applyFont="1" applyFill="1" applyBorder="1" applyAlignment="1" applyProtection="1">
      <alignment/>
      <protection/>
    </xf>
    <xf numFmtId="0" fontId="48" fillId="0" borderId="29" xfId="0" applyFont="1" applyBorder="1" applyAlignment="1" applyProtection="1">
      <alignment horizontal="left"/>
      <protection/>
    </xf>
    <xf numFmtId="0" fontId="48" fillId="0" borderId="48" xfId="0" applyFont="1" applyBorder="1" applyAlignment="1" applyProtection="1">
      <alignment horizontal="left"/>
      <protection/>
    </xf>
    <xf numFmtId="0" fontId="48" fillId="0" borderId="17" xfId="0" applyFont="1" applyBorder="1" applyAlignment="1" applyProtection="1">
      <alignment horizontal="left"/>
      <protection/>
    </xf>
    <xf numFmtId="0" fontId="47" fillId="0" borderId="39" xfId="0" applyFont="1" applyFill="1" applyBorder="1" applyAlignment="1" applyProtection="1">
      <alignment/>
      <protection/>
    </xf>
    <xf numFmtId="0" fontId="47" fillId="0" borderId="40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48" fillId="0" borderId="34" xfId="0" applyFont="1" applyBorder="1" applyAlignment="1" applyProtection="1">
      <alignment horizontal="center"/>
      <protection/>
    </xf>
    <xf numFmtId="0" fontId="47" fillId="0" borderId="9" xfId="0" applyFont="1" applyBorder="1" applyAlignment="1" applyProtection="1">
      <alignment horizontal="left"/>
      <protection/>
    </xf>
    <xf numFmtId="0" fontId="47" fillId="0" borderId="32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left"/>
      <protection/>
    </xf>
    <xf numFmtId="0" fontId="47" fillId="0" borderId="21" xfId="61" applyFont="1" applyBorder="1" applyAlignment="1" applyProtection="1">
      <alignment horizontal="left"/>
      <protection/>
    </xf>
    <xf numFmtId="0" fontId="47" fillId="0" borderId="33" xfId="61" applyFont="1" applyBorder="1" applyAlignment="1" applyProtection="1">
      <alignment horizontal="left"/>
      <protection/>
    </xf>
    <xf numFmtId="0" fontId="47" fillId="0" borderId="12" xfId="61" applyFont="1" applyBorder="1" applyAlignment="1" applyProtection="1">
      <alignment horizontal="left"/>
      <protection/>
    </xf>
    <xf numFmtId="0" fontId="47" fillId="0" borderId="9" xfId="0" applyFont="1" applyBorder="1" applyAlignment="1" applyProtection="1">
      <alignment/>
      <protection/>
    </xf>
    <xf numFmtId="0" fontId="47" fillId="0" borderId="32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0" borderId="21" xfId="0" applyFont="1" applyBorder="1" applyAlignment="1" applyProtection="1">
      <alignment/>
      <protection/>
    </xf>
    <xf numFmtId="0" fontId="47" fillId="0" borderId="33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0" fontId="48" fillId="0" borderId="24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47" fillId="0" borderId="9" xfId="0" applyFont="1" applyFill="1" applyBorder="1" applyAlignment="1" applyProtection="1">
      <alignment/>
      <protection/>
    </xf>
    <xf numFmtId="0" fontId="47" fillId="0" borderId="32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50" xfId="0" applyFont="1" applyBorder="1" applyAlignment="1" applyProtection="1">
      <alignment horizontal="left"/>
      <protection/>
    </xf>
    <xf numFmtId="0" fontId="47" fillId="0" borderId="47" xfId="0" applyFont="1" applyBorder="1" applyAlignment="1" applyProtection="1">
      <alignment horizontal="left"/>
      <protection/>
    </xf>
    <xf numFmtId="0" fontId="47" fillId="0" borderId="41" xfId="0" applyFont="1" applyBorder="1" applyAlignment="1" applyProtection="1">
      <alignment horizontal="left"/>
      <protection/>
    </xf>
    <xf numFmtId="0" fontId="48" fillId="0" borderId="29" xfId="0" applyFont="1" applyBorder="1" applyAlignment="1" applyProtection="1">
      <alignment/>
      <protection/>
    </xf>
    <xf numFmtId="0" fontId="48" fillId="0" borderId="48" xfId="0" applyFont="1" applyBorder="1" applyAlignment="1" applyProtection="1">
      <alignment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wrapText="1"/>
      <protection/>
    </xf>
    <xf numFmtId="0" fontId="47" fillId="0" borderId="28" xfId="0" applyFont="1" applyFill="1" applyBorder="1" applyAlignment="1" applyProtection="1">
      <alignment wrapText="1"/>
      <protection/>
    </xf>
    <xf numFmtId="0" fontId="47" fillId="0" borderId="31" xfId="0" applyFont="1" applyFill="1" applyBorder="1" applyAlignment="1" applyProtection="1">
      <alignment/>
      <protection/>
    </xf>
    <xf numFmtId="0" fontId="47" fillId="0" borderId="51" xfId="0" applyFont="1" applyFill="1" applyBorder="1" applyAlignment="1" applyProtection="1">
      <alignment/>
      <protection/>
    </xf>
    <xf numFmtId="0" fontId="47" fillId="0" borderId="30" xfId="0" applyFont="1" applyFill="1" applyBorder="1" applyAlignment="1" applyProtection="1">
      <alignment/>
      <protection/>
    </xf>
    <xf numFmtId="0" fontId="48" fillId="0" borderId="24" xfId="0" applyFont="1" applyFill="1" applyBorder="1" applyAlignment="1" applyProtection="1">
      <alignment horizontal="left"/>
      <protection/>
    </xf>
    <xf numFmtId="0" fontId="48" fillId="0" borderId="25" xfId="0" applyFont="1" applyFill="1" applyBorder="1" applyAlignment="1" applyProtection="1">
      <alignment horizontal="left"/>
      <protection/>
    </xf>
    <xf numFmtId="0" fontId="48" fillId="0" borderId="19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45" fillId="0" borderId="52" xfId="0" applyFont="1" applyFill="1" applyBorder="1" applyAlignment="1" applyProtection="1">
      <alignment horizontal="center"/>
      <protection/>
    </xf>
    <xf numFmtId="0" fontId="45" fillId="0" borderId="53" xfId="0" applyFont="1" applyFill="1" applyBorder="1" applyAlignment="1" applyProtection="1">
      <alignment horizontal="center"/>
      <protection/>
    </xf>
    <xf numFmtId="0" fontId="45" fillId="2" borderId="54" xfId="0" applyFont="1" applyFill="1" applyBorder="1" applyAlignment="1" applyProtection="1">
      <alignment wrapText="1"/>
      <protection/>
    </xf>
    <xf numFmtId="43" fontId="45" fillId="0" borderId="55" xfId="42" applyFont="1" applyBorder="1" applyAlignment="1" applyProtection="1">
      <alignment horizontal="center"/>
      <protection/>
    </xf>
    <xf numFmtId="43" fontId="45" fillId="0" borderId="47" xfId="42" applyFont="1" applyBorder="1" applyAlignment="1" applyProtection="1">
      <alignment horizontal="center"/>
      <protection/>
    </xf>
    <xf numFmtId="43" fontId="45" fillId="0" borderId="56" xfId="42" applyFont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 horizontal="right"/>
      <protection/>
    </xf>
    <xf numFmtId="0" fontId="45" fillId="0" borderId="0" xfId="0" applyFont="1" applyFill="1" applyAlignment="1" applyProtection="1">
      <alignment horizontal="center"/>
      <protection/>
    </xf>
    <xf numFmtId="0" fontId="45" fillId="0" borderId="32" xfId="0" applyFont="1" applyFill="1" applyBorder="1" applyAlignment="1" applyProtection="1">
      <alignment horizontal="center"/>
      <protection/>
    </xf>
    <xf numFmtId="43" fontId="45" fillId="0" borderId="27" xfId="0" applyNumberFormat="1" applyFont="1" applyBorder="1" applyAlignment="1" applyProtection="1">
      <alignment horizontal="center" wrapText="1"/>
      <protection/>
    </xf>
    <xf numFmtId="43" fontId="45" fillId="0" borderId="57" xfId="0" applyNumberFormat="1" applyFont="1" applyBorder="1" applyAlignment="1" applyProtection="1">
      <alignment horizontal="center" wrapText="1"/>
      <protection/>
    </xf>
    <xf numFmtId="43" fontId="45" fillId="0" borderId="57" xfId="42" applyNumberFormat="1" applyFont="1" applyBorder="1" applyAlignment="1" applyProtection="1">
      <alignment horizontal="center" wrapText="1"/>
      <protection/>
    </xf>
    <xf numFmtId="0" fontId="45" fillId="2" borderId="57" xfId="0" applyFont="1" applyFill="1" applyBorder="1" applyAlignment="1" applyProtection="1">
      <alignment horizontal="center" wrapText="1"/>
      <protection/>
    </xf>
    <xf numFmtId="43" fontId="45" fillId="0" borderId="58" xfId="42" applyFont="1" applyFill="1" applyBorder="1" applyAlignment="1" applyProtection="1">
      <alignment horizontal="center"/>
      <protection/>
    </xf>
    <xf numFmtId="43" fontId="45" fillId="0" borderId="27" xfId="42" applyFont="1" applyFill="1" applyBorder="1" applyAlignment="1" applyProtection="1">
      <alignment horizontal="center"/>
      <protection/>
    </xf>
    <xf numFmtId="167" fontId="45" fillId="2" borderId="57" xfId="42" applyNumberFormat="1" applyFont="1" applyFill="1" applyBorder="1" applyAlignment="1" applyProtection="1">
      <alignment horizontal="center" wrapText="1"/>
      <protection/>
    </xf>
    <xf numFmtId="43" fontId="45" fillId="0" borderId="27" xfId="42" applyFont="1" applyFill="1" applyBorder="1" applyAlignment="1" applyProtection="1">
      <alignment horizontal="center" wrapText="1"/>
      <protection/>
    </xf>
    <xf numFmtId="43" fontId="45" fillId="2" borderId="27" xfId="42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3" fontId="0" fillId="0" borderId="11" xfId="0" applyNumberFormat="1" applyBorder="1" applyAlignment="1" applyProtection="1">
      <alignment/>
      <protection/>
    </xf>
    <xf numFmtId="43" fontId="0" fillId="0" borderId="58" xfId="0" applyNumberFormat="1" applyBorder="1" applyAlignment="1" applyProtection="1">
      <alignment/>
      <protection/>
    </xf>
    <xf numFmtId="43" fontId="0" fillId="2" borderId="59" xfId="0" applyNumberFormat="1" applyFill="1" applyBorder="1" applyAlignment="1" applyProtection="1">
      <alignment/>
      <protection/>
    </xf>
    <xf numFmtId="43" fontId="0" fillId="2" borderId="57" xfId="0" applyNumberFormat="1" applyFill="1" applyBorder="1" applyAlignment="1" applyProtection="1">
      <alignment/>
      <protection/>
    </xf>
    <xf numFmtId="44" fontId="0" fillId="0" borderId="58" xfId="0" applyNumberFormat="1" applyBorder="1" applyAlignment="1" applyProtection="1">
      <alignment/>
      <protection/>
    </xf>
    <xf numFmtId="167" fontId="0" fillId="2" borderId="57" xfId="42" applyNumberFormat="1" applyFont="1" applyFill="1" applyBorder="1" applyAlignment="1" applyProtection="1">
      <alignment/>
      <protection/>
    </xf>
    <xf numFmtId="41" fontId="0" fillId="0" borderId="27" xfId="42" applyNumberFormat="1" applyFont="1" applyFill="1" applyBorder="1" applyAlignment="1" applyProtection="1">
      <alignment horizontal="right"/>
      <protection/>
    </xf>
    <xf numFmtId="42" fontId="0" fillId="2" borderId="27" xfId="42" applyNumberFormat="1" applyFont="1" applyFill="1" applyBorder="1" applyAlignment="1" applyProtection="1">
      <alignment/>
      <protection/>
    </xf>
    <xf numFmtId="42" fontId="0" fillId="0" borderId="27" xfId="42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3" fontId="0" fillId="0" borderId="0" xfId="0" applyNumberFormat="1" applyBorder="1" applyAlignment="1" applyProtection="1">
      <alignment/>
      <protection/>
    </xf>
    <xf numFmtId="43" fontId="52" fillId="0" borderId="58" xfId="0" applyNumberFormat="1" applyFont="1" applyBorder="1" applyAlignment="1" applyProtection="1">
      <alignment/>
      <protection/>
    </xf>
    <xf numFmtId="41" fontId="49" fillId="0" borderId="0" xfId="42" applyNumberFormat="1" applyFont="1" applyFill="1" applyBorder="1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All%20Pupi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Docs\Payment%20Export%208.11.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MS\CHOICE\Audit\2019-20\September%20Enrollment%20Audit\Reviews\2019%20Summer%20School\Summer%20School%20Count%20Repor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upil Count Total Students Ex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ncile"/>
      <sheetName val="MPCP"/>
      <sheetName val="RPCP"/>
      <sheetName val="WPCP"/>
      <sheetName val="Payments_per_Pupil (4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ool"/>
      <sheetName val="District"/>
      <sheetName val="Sheet1"/>
      <sheetName val="Sheet3"/>
      <sheetName val="Sheet2"/>
      <sheetName val="Sheet4"/>
      <sheetName val="Sheet5"/>
      <sheetName val="Sheet6"/>
      <sheetName val="Sheet7"/>
      <sheetName val="Summer School Count Report 2019"/>
      <sheetName val="Pmts"/>
      <sheetName val="Initial Tie"/>
      <sheetName val="Unaudited Report"/>
      <sheetName val="Pivot Table - Audited Payments"/>
      <sheetName val="Audited Summer School Pay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368"/>
  <sheetViews>
    <sheetView showGridLines="0" tabSelected="1" zoomScalePageLayoutView="0" workbookViewId="0" topLeftCell="A1">
      <selection activeCell="K3" sqref="K3"/>
    </sheetView>
  </sheetViews>
  <sheetFormatPr defaultColWidth="8.8515625" defaultRowHeight="15"/>
  <cols>
    <col min="1" max="1" width="4.8515625" style="1" customWidth="1"/>
    <col min="2" max="2" width="4.57421875" style="3" customWidth="1"/>
    <col min="3" max="3" width="19.57421875" style="3" customWidth="1"/>
    <col min="4" max="4" width="4.421875" style="3" customWidth="1"/>
    <col min="5" max="5" width="20.00390625" style="3" customWidth="1"/>
    <col min="6" max="6" width="4.421875" style="3" customWidth="1"/>
    <col min="7" max="7" width="17.140625" style="3" customWidth="1"/>
    <col min="8" max="8" width="16.8515625" style="13" customWidth="1"/>
    <col min="9" max="9" width="11.140625" style="2" customWidth="1"/>
    <col min="10" max="16384" width="8.8515625" style="3" customWidth="1"/>
  </cols>
  <sheetData>
    <row r="1" spans="1:17" ht="15" customHeight="1">
      <c r="A1" s="110" t="s">
        <v>0</v>
      </c>
      <c r="B1" s="110"/>
      <c r="C1" s="110"/>
      <c r="D1" s="110"/>
      <c r="E1" s="110"/>
      <c r="F1" s="110"/>
      <c r="G1" s="110"/>
      <c r="H1" s="110"/>
      <c r="J1" s="191"/>
      <c r="K1" s="191"/>
      <c r="L1" s="191"/>
      <c r="M1" s="191"/>
      <c r="N1" s="191"/>
      <c r="O1" s="191"/>
      <c r="P1" s="191"/>
      <c r="Q1" s="191"/>
    </row>
    <row r="2" spans="1:8" ht="15" customHeight="1">
      <c r="A2" s="111" t="s">
        <v>53</v>
      </c>
      <c r="B2" s="111"/>
      <c r="C2" s="111"/>
      <c r="D2" s="111"/>
      <c r="E2" s="111"/>
      <c r="F2" s="111"/>
      <c r="G2" s="111"/>
      <c r="H2" s="111"/>
    </row>
    <row r="3" spans="1:8" ht="15.75" customHeight="1" thickBot="1">
      <c r="A3" s="112" t="s">
        <v>310</v>
      </c>
      <c r="B3" s="112"/>
      <c r="C3" s="112"/>
      <c r="D3" s="112"/>
      <c r="E3" s="112"/>
      <c r="F3" s="112"/>
      <c r="G3" s="112"/>
      <c r="H3" s="112"/>
    </row>
    <row r="4" spans="1:8" s="2" customFormat="1" ht="15" customHeight="1" thickTop="1">
      <c r="A4" s="8"/>
      <c r="B4" s="9"/>
      <c r="C4" s="124" t="s">
        <v>4</v>
      </c>
      <c r="D4" s="124"/>
      <c r="E4" s="124"/>
      <c r="F4" s="124"/>
      <c r="G4" s="124"/>
      <c r="H4" s="9"/>
    </row>
    <row r="5" spans="1:8" s="32" customFormat="1" ht="36" customHeight="1">
      <c r="A5" s="26" t="s">
        <v>14</v>
      </c>
      <c r="B5" s="113" t="s">
        <v>15</v>
      </c>
      <c r="C5" s="113"/>
      <c r="D5" s="113"/>
      <c r="E5" s="114"/>
      <c r="F5" s="41"/>
      <c r="G5" s="104" t="s">
        <v>43</v>
      </c>
      <c r="H5" s="27" t="s">
        <v>16</v>
      </c>
    </row>
    <row r="6" spans="1:8" s="2" customFormat="1" ht="15" customHeight="1">
      <c r="A6" s="4">
        <v>1</v>
      </c>
      <c r="B6" s="98" t="s">
        <v>36</v>
      </c>
      <c r="C6" s="99"/>
      <c r="D6" s="99"/>
      <c r="E6" s="36"/>
      <c r="F6" s="99"/>
      <c r="G6" s="18"/>
      <c r="H6" s="62"/>
    </row>
    <row r="7" spans="1:8" s="2" customFormat="1" ht="15" customHeight="1">
      <c r="A7" s="4">
        <v>2</v>
      </c>
      <c r="B7" s="98" t="s">
        <v>42</v>
      </c>
      <c r="C7" s="99"/>
      <c r="D7" s="99"/>
      <c r="E7" s="36"/>
      <c r="F7" s="99"/>
      <c r="G7" s="18"/>
      <c r="H7" s="63"/>
    </row>
    <row r="8" spans="1:8" s="2" customFormat="1" ht="15" customHeight="1">
      <c r="A8" s="4">
        <v>3</v>
      </c>
      <c r="B8" s="98" t="s">
        <v>37</v>
      </c>
      <c r="C8" s="99"/>
      <c r="D8" s="99"/>
      <c r="E8" s="36"/>
      <c r="F8" s="99"/>
      <c r="G8" s="18"/>
      <c r="H8" s="63"/>
    </row>
    <row r="9" spans="1:8" s="2" customFormat="1" ht="15" customHeight="1">
      <c r="A9" s="4">
        <v>4</v>
      </c>
      <c r="B9" s="98" t="s">
        <v>35</v>
      </c>
      <c r="C9" s="99"/>
      <c r="D9" s="99"/>
      <c r="E9" s="36"/>
      <c r="F9" s="99"/>
      <c r="G9" s="18"/>
      <c r="H9" s="63"/>
    </row>
    <row r="10" spans="1:8" s="2" customFormat="1" ht="15" customHeight="1">
      <c r="A10" s="4">
        <v>5</v>
      </c>
      <c r="B10" s="98" t="s">
        <v>54</v>
      </c>
      <c r="C10" s="99"/>
      <c r="D10" s="99"/>
      <c r="E10" s="36"/>
      <c r="F10" s="99"/>
      <c r="G10" s="18"/>
      <c r="H10" s="63"/>
    </row>
    <row r="11" spans="1:8" s="2" customFormat="1" ht="15" customHeight="1">
      <c r="A11" s="4">
        <v>6</v>
      </c>
      <c r="B11" s="98" t="s">
        <v>38</v>
      </c>
      <c r="C11" s="99"/>
      <c r="D11" s="99"/>
      <c r="E11" s="36"/>
      <c r="F11" s="99"/>
      <c r="G11" s="18"/>
      <c r="H11" s="63"/>
    </row>
    <row r="12" spans="1:8" s="2" customFormat="1" ht="15" customHeight="1">
      <c r="A12" s="4">
        <v>7</v>
      </c>
      <c r="B12" s="98" t="s">
        <v>45</v>
      </c>
      <c r="C12" s="99"/>
      <c r="D12" s="99"/>
      <c r="E12" s="37"/>
      <c r="F12" s="99"/>
      <c r="G12" s="18"/>
      <c r="H12" s="63"/>
    </row>
    <row r="13" spans="1:8" s="2" customFormat="1" ht="15" customHeight="1">
      <c r="A13" s="4">
        <v>8</v>
      </c>
      <c r="B13" s="98" t="s">
        <v>44</v>
      </c>
      <c r="C13" s="99"/>
      <c r="D13" s="99"/>
      <c r="E13" s="37"/>
      <c r="F13" s="99"/>
      <c r="G13" s="18"/>
      <c r="H13" s="63"/>
    </row>
    <row r="14" spans="1:8" s="2" customFormat="1" ht="15" customHeight="1">
      <c r="A14" s="20">
        <v>9</v>
      </c>
      <c r="B14" s="28" t="s">
        <v>40</v>
      </c>
      <c r="C14" s="30"/>
      <c r="D14" s="30"/>
      <c r="E14" s="38"/>
      <c r="F14" s="30"/>
      <c r="G14" s="18"/>
      <c r="H14" s="63"/>
    </row>
    <row r="15" spans="1:8" s="2" customFormat="1" ht="15" customHeight="1">
      <c r="A15" s="20">
        <v>10</v>
      </c>
      <c r="B15" s="28" t="s">
        <v>39</v>
      </c>
      <c r="C15" s="30"/>
      <c r="D15" s="30"/>
      <c r="E15" s="38"/>
      <c r="F15" s="30"/>
      <c r="G15" s="18"/>
      <c r="H15" s="63"/>
    </row>
    <row r="16" spans="1:8" s="2" customFormat="1" ht="15" customHeight="1">
      <c r="A16" s="20">
        <v>11</v>
      </c>
      <c r="B16" s="28" t="s">
        <v>41</v>
      </c>
      <c r="C16" s="30"/>
      <c r="D16" s="30"/>
      <c r="E16" s="38"/>
      <c r="F16" s="30"/>
      <c r="G16" s="18"/>
      <c r="H16" s="63"/>
    </row>
    <row r="17" spans="1:8" s="2" customFormat="1" ht="15" customHeight="1">
      <c r="A17" s="4">
        <v>12</v>
      </c>
      <c r="B17" s="105" t="s">
        <v>175</v>
      </c>
      <c r="C17" s="106"/>
      <c r="D17" s="106"/>
      <c r="E17" s="106"/>
      <c r="F17" s="106"/>
      <c r="G17" s="29"/>
      <c r="H17" s="64"/>
    </row>
    <row r="18" spans="1:8" s="2" customFormat="1" ht="15" customHeight="1" thickBot="1">
      <c r="A18" s="11">
        <v>13</v>
      </c>
      <c r="B18" s="59" t="s">
        <v>176</v>
      </c>
      <c r="C18" s="60"/>
      <c r="D18" s="60"/>
      <c r="E18" s="60"/>
      <c r="F18" s="60"/>
      <c r="G18" s="74"/>
      <c r="H18" s="65"/>
    </row>
    <row r="19" spans="1:8" s="2" customFormat="1" ht="15" customHeight="1" thickBot="1">
      <c r="A19" s="15">
        <v>14</v>
      </c>
      <c r="B19" s="23" t="s">
        <v>1</v>
      </c>
      <c r="C19" s="24"/>
      <c r="D19" s="24"/>
      <c r="E19" s="24"/>
      <c r="F19" s="24"/>
      <c r="G19" s="66"/>
      <c r="H19" s="83">
        <f>ROUND(SUM(G6:G16)-G17-G18,0)</f>
        <v>0</v>
      </c>
    </row>
    <row r="20" spans="1:8" s="2" customFormat="1" ht="15" customHeight="1">
      <c r="A20" s="16">
        <v>15</v>
      </c>
      <c r="B20" s="21" t="s">
        <v>5</v>
      </c>
      <c r="C20" s="31"/>
      <c r="D20" s="31"/>
      <c r="E20" s="39"/>
      <c r="F20" s="31"/>
      <c r="G20" s="22"/>
      <c r="H20" s="67"/>
    </row>
    <row r="21" spans="1:8" s="2" customFormat="1" ht="15" customHeight="1">
      <c r="A21" s="4">
        <v>16</v>
      </c>
      <c r="B21" s="102" t="s">
        <v>6</v>
      </c>
      <c r="C21" s="103"/>
      <c r="D21" s="103"/>
      <c r="E21" s="37"/>
      <c r="F21" s="103"/>
      <c r="G21" s="18"/>
      <c r="H21" s="63"/>
    </row>
    <row r="22" spans="1:8" s="2" customFormat="1" ht="15" customHeight="1" thickBot="1">
      <c r="A22" s="5">
        <v>17</v>
      </c>
      <c r="B22" s="100" t="s">
        <v>7</v>
      </c>
      <c r="C22" s="101"/>
      <c r="D22" s="101"/>
      <c r="E22" s="40"/>
      <c r="F22" s="101"/>
      <c r="G22" s="17"/>
      <c r="H22" s="68"/>
    </row>
    <row r="23" spans="1:8" s="2" customFormat="1" ht="15" customHeight="1" thickBot="1">
      <c r="A23" s="46">
        <v>18</v>
      </c>
      <c r="B23" s="47" t="s">
        <v>17</v>
      </c>
      <c r="C23" s="48"/>
      <c r="D23" s="48"/>
      <c r="E23" s="49"/>
      <c r="F23" s="48"/>
      <c r="G23" s="69"/>
      <c r="H23" s="84">
        <f>ROUND(SUM(G20:G22),0)</f>
        <v>0</v>
      </c>
    </row>
    <row r="24" spans="1:8" s="2" customFormat="1" ht="15" customHeight="1" thickBot="1">
      <c r="A24" s="15">
        <v>19</v>
      </c>
      <c r="B24" s="50" t="s">
        <v>56</v>
      </c>
      <c r="C24" s="51"/>
      <c r="D24" s="51"/>
      <c r="E24" s="52"/>
      <c r="F24" s="51"/>
      <c r="G24" s="70"/>
      <c r="H24" s="75"/>
    </row>
    <row r="25" spans="1:8" s="2" customFormat="1" ht="15" customHeight="1" thickBot="1">
      <c r="A25" s="6">
        <v>20</v>
      </c>
      <c r="B25" s="7" t="s">
        <v>2</v>
      </c>
      <c r="C25" s="25"/>
      <c r="D25" s="25"/>
      <c r="E25" s="25"/>
      <c r="F25" s="25"/>
      <c r="G25" s="71"/>
      <c r="H25" s="85">
        <f>ROUND((H19-H23+H24),0)</f>
        <v>0</v>
      </c>
    </row>
    <row r="26" spans="1:8" s="2" customFormat="1" ht="15" customHeight="1" thickTop="1">
      <c r="A26" s="8"/>
      <c r="B26" s="9"/>
      <c r="C26" s="124" t="s">
        <v>12</v>
      </c>
      <c r="D26" s="124"/>
      <c r="E26" s="124"/>
      <c r="F26" s="124"/>
      <c r="G26" s="124"/>
      <c r="H26" s="10"/>
    </row>
    <row r="27" spans="1:8" s="2" customFormat="1" ht="15" customHeight="1">
      <c r="A27" s="4">
        <v>21</v>
      </c>
      <c r="B27" s="125" t="s">
        <v>19</v>
      </c>
      <c r="C27" s="126"/>
      <c r="D27" s="126"/>
      <c r="E27" s="126"/>
      <c r="F27" s="126"/>
      <c r="G27" s="127"/>
      <c r="H27" s="72">
        <f>IF($A$1="School Name",0,VLOOKUP($A$1,'PSCP Inputs'!$A$3:$R$310,'PSCP Inputs'!H$315,0))</f>
        <v>0</v>
      </c>
    </row>
    <row r="28" spans="1:8" s="2" customFormat="1" ht="15" customHeight="1" thickBot="1">
      <c r="A28" s="5">
        <v>22</v>
      </c>
      <c r="B28" s="128" t="s">
        <v>20</v>
      </c>
      <c r="C28" s="129"/>
      <c r="D28" s="129"/>
      <c r="E28" s="129"/>
      <c r="F28" s="129"/>
      <c r="G28" s="130"/>
      <c r="H28" s="73">
        <f>IF($A$1="School Name",0,VLOOKUP($A$1,'PSCP Inputs'!$A$3:$R$310,'PSCP Inputs'!K$315,0))</f>
        <v>0</v>
      </c>
    </row>
    <row r="29" spans="1:8" s="2" customFormat="1" ht="15" customHeight="1" thickBot="1">
      <c r="A29" s="6">
        <v>23</v>
      </c>
      <c r="B29" s="118" t="s">
        <v>13</v>
      </c>
      <c r="C29" s="119"/>
      <c r="D29" s="119"/>
      <c r="E29" s="119"/>
      <c r="F29" s="119"/>
      <c r="G29" s="120"/>
      <c r="H29" s="19">
        <f>ROUND((IF(H28=0,0,H27/H28)),4)</f>
        <v>0</v>
      </c>
    </row>
    <row r="30" spans="1:8" s="2" customFormat="1" ht="15" customHeight="1" thickTop="1">
      <c r="A30" s="8"/>
      <c r="B30" s="9"/>
      <c r="C30" s="124" t="s">
        <v>18</v>
      </c>
      <c r="D30" s="124"/>
      <c r="E30" s="124"/>
      <c r="F30" s="124"/>
      <c r="G30" s="124"/>
      <c r="H30" s="10"/>
    </row>
    <row r="31" spans="1:8" s="2" customFormat="1" ht="15" customHeight="1">
      <c r="A31" s="16">
        <v>24</v>
      </c>
      <c r="B31" s="140" t="s">
        <v>311</v>
      </c>
      <c r="C31" s="141"/>
      <c r="D31" s="141"/>
      <c r="E31" s="141"/>
      <c r="F31" s="141"/>
      <c r="G31" s="142"/>
      <c r="H31" s="77">
        <f>IF($A$1="School Name",0,VLOOKUP($A$1,'PSCP Inputs'!$A$3:$R$310,'PSCP Inputs'!O$315,0))</f>
        <v>0</v>
      </c>
    </row>
    <row r="32" spans="1:8" s="2" customFormat="1" ht="15" customHeight="1" thickBot="1">
      <c r="A32" s="20">
        <v>25</v>
      </c>
      <c r="B32" s="121" t="s">
        <v>312</v>
      </c>
      <c r="C32" s="122"/>
      <c r="D32" s="122"/>
      <c r="E32" s="122"/>
      <c r="F32" s="122"/>
      <c r="G32" s="123"/>
      <c r="H32" s="78">
        <f>IF($A$1="School Name",0,VLOOKUP($A$1,'PSCP Inputs'!$A$3:$R$310,'PSCP Inputs'!P$315,0))</f>
        <v>0</v>
      </c>
    </row>
    <row r="33" spans="1:8" s="2" customFormat="1" ht="15" customHeight="1" thickBot="1">
      <c r="A33" s="15">
        <v>26</v>
      </c>
      <c r="B33" s="137" t="s">
        <v>319</v>
      </c>
      <c r="C33" s="138"/>
      <c r="D33" s="138"/>
      <c r="E33" s="138"/>
      <c r="F33" s="138"/>
      <c r="G33" s="139"/>
      <c r="H33" s="86">
        <f>ROUND(SUM(H31:H32),0)</f>
        <v>0</v>
      </c>
    </row>
    <row r="34" spans="1:8" s="2" customFormat="1" ht="15" customHeight="1">
      <c r="A34" s="61">
        <v>27</v>
      </c>
      <c r="B34" s="143" t="s">
        <v>173</v>
      </c>
      <c r="C34" s="144"/>
      <c r="D34" s="144"/>
      <c r="E34" s="144"/>
      <c r="F34" s="144"/>
      <c r="G34" s="145"/>
      <c r="H34" s="79">
        <f>ROUND(H25*H29,0)</f>
        <v>0</v>
      </c>
    </row>
    <row r="35" spans="1:8" s="2" customFormat="1" ht="15" customHeight="1">
      <c r="A35" s="16">
        <v>28</v>
      </c>
      <c r="B35" s="115" t="s">
        <v>313</v>
      </c>
      <c r="C35" s="116"/>
      <c r="D35" s="116"/>
      <c r="E35" s="116"/>
      <c r="F35" s="116"/>
      <c r="G35" s="117"/>
      <c r="H35" s="80">
        <f>IF($A$1="School Name",0,VLOOKUP($A$1,'PSCP Inputs'!$A$3:$R$310,'PSCP Inputs'!R$315,0))</f>
        <v>0</v>
      </c>
    </row>
    <row r="36" spans="1:8" s="2" customFormat="1" ht="15" customHeight="1" thickBot="1">
      <c r="A36" s="16">
        <v>29</v>
      </c>
      <c r="B36" s="140" t="s">
        <v>314</v>
      </c>
      <c r="C36" s="141"/>
      <c r="D36" s="141"/>
      <c r="E36" s="141"/>
      <c r="F36" s="141"/>
      <c r="G36" s="142"/>
      <c r="H36" s="81">
        <v>0</v>
      </c>
    </row>
    <row r="37" spans="1:8" s="2" customFormat="1" ht="15" customHeight="1" thickBot="1">
      <c r="A37" s="15">
        <v>30</v>
      </c>
      <c r="B37" s="156" t="s">
        <v>315</v>
      </c>
      <c r="C37" s="157"/>
      <c r="D37" s="157"/>
      <c r="E37" s="157"/>
      <c r="F37" s="157"/>
      <c r="G37" s="158"/>
      <c r="H37" s="87">
        <f>ROUND((H33-H34+H35-H36),0)</f>
        <v>0</v>
      </c>
    </row>
    <row r="38" spans="1:8" s="2" customFormat="1" ht="15" customHeight="1" thickBot="1">
      <c r="A38" s="14">
        <v>31</v>
      </c>
      <c r="B38" s="146" t="s">
        <v>10</v>
      </c>
      <c r="C38" s="147"/>
      <c r="D38" s="147"/>
      <c r="E38" s="147"/>
      <c r="F38" s="147"/>
      <c r="G38" s="147"/>
      <c r="H38" s="33" t="str">
        <f>IF(H37&gt;(H33*0.5),"Required","Not Required")</f>
        <v>Not Required</v>
      </c>
    </row>
    <row r="39" spans="1:8" s="2" customFormat="1" ht="15" customHeight="1" thickTop="1">
      <c r="A39" s="8"/>
      <c r="B39" s="9"/>
      <c r="C39" s="124" t="s">
        <v>8</v>
      </c>
      <c r="D39" s="124"/>
      <c r="E39" s="124"/>
      <c r="F39" s="124"/>
      <c r="G39" s="124"/>
      <c r="H39" s="10"/>
    </row>
    <row r="40" spans="1:8" s="2" customFormat="1" ht="15" customHeight="1">
      <c r="A40" s="4">
        <v>32</v>
      </c>
      <c r="B40" s="131" t="s">
        <v>316</v>
      </c>
      <c r="C40" s="132"/>
      <c r="D40" s="132"/>
      <c r="E40" s="132"/>
      <c r="F40" s="132"/>
      <c r="G40" s="133"/>
      <c r="H40" s="82">
        <f>H37</f>
        <v>0</v>
      </c>
    </row>
    <row r="41" spans="1:8" s="2" customFormat="1" ht="15" customHeight="1">
      <c r="A41" s="4">
        <v>33</v>
      </c>
      <c r="B41" s="131" t="s">
        <v>317</v>
      </c>
      <c r="C41" s="132"/>
      <c r="D41" s="132"/>
      <c r="E41" s="132"/>
      <c r="F41" s="132"/>
      <c r="G41" s="133"/>
      <c r="H41" s="18"/>
    </row>
    <row r="42" spans="1:8" s="2" customFormat="1" ht="15" customHeight="1">
      <c r="A42" s="4">
        <v>34</v>
      </c>
      <c r="B42" s="131" t="s">
        <v>9</v>
      </c>
      <c r="C42" s="132"/>
      <c r="D42" s="132"/>
      <c r="E42" s="132"/>
      <c r="F42" s="132"/>
      <c r="G42" s="133"/>
      <c r="H42" s="18"/>
    </row>
    <row r="43" spans="1:8" s="2" customFormat="1" ht="15" customHeight="1" thickBot="1">
      <c r="A43" s="11">
        <v>35</v>
      </c>
      <c r="B43" s="134" t="s">
        <v>11</v>
      </c>
      <c r="C43" s="135"/>
      <c r="D43" s="135"/>
      <c r="E43" s="135"/>
      <c r="F43" s="135"/>
      <c r="G43" s="136"/>
      <c r="H43" s="76"/>
    </row>
    <row r="44" spans="1:8" s="2" customFormat="1" ht="15" customHeight="1" thickBot="1">
      <c r="A44" s="12">
        <v>36</v>
      </c>
      <c r="B44" s="107" t="s">
        <v>3</v>
      </c>
      <c r="C44" s="108"/>
      <c r="D44" s="108"/>
      <c r="E44" s="108"/>
      <c r="F44" s="108"/>
      <c r="G44" s="109"/>
      <c r="H44" s="88">
        <f>ROUND(IF((H40+H41-H42-H43)&lt;0,0,H40+H41-H42-H43),0)</f>
        <v>0</v>
      </c>
    </row>
    <row r="45" spans="1:8" s="2" customFormat="1" ht="15" customHeight="1" thickTop="1">
      <c r="A45" s="8"/>
      <c r="B45" s="9"/>
      <c r="C45" s="124" t="s">
        <v>21</v>
      </c>
      <c r="D45" s="124"/>
      <c r="E45" s="124"/>
      <c r="F45" s="124"/>
      <c r="G45" s="124"/>
      <c r="H45" s="10"/>
    </row>
    <row r="46" spans="1:8" s="2" customFormat="1" ht="15" customHeight="1" thickBot="1">
      <c r="A46" s="34">
        <v>37</v>
      </c>
      <c r="B46" s="153" t="s">
        <v>318</v>
      </c>
      <c r="C46" s="154"/>
      <c r="D46" s="154"/>
      <c r="E46" s="154"/>
      <c r="F46" s="154"/>
      <c r="G46" s="155"/>
      <c r="H46" s="35"/>
    </row>
    <row r="47" spans="1:8" s="2" customFormat="1" ht="15" customHeight="1" thickTop="1">
      <c r="A47" s="43"/>
      <c r="B47" s="44"/>
      <c r="C47" s="124" t="s">
        <v>49</v>
      </c>
      <c r="D47" s="124"/>
      <c r="E47" s="124"/>
      <c r="F47" s="124"/>
      <c r="G47" s="124"/>
      <c r="H47" s="45"/>
    </row>
    <row r="48" spans="1:8" s="2" customFormat="1" ht="24" customHeight="1">
      <c r="A48" s="148">
        <v>38</v>
      </c>
      <c r="B48" s="151" t="s">
        <v>55</v>
      </c>
      <c r="C48" s="152"/>
      <c r="D48" s="152"/>
      <c r="E48" s="152"/>
      <c r="F48" s="152"/>
      <c r="G48" s="152"/>
      <c r="H48" s="152"/>
    </row>
    <row r="49" spans="1:8" ht="14.25" customHeight="1">
      <c r="A49" s="149"/>
      <c r="B49" s="57"/>
      <c r="C49" s="3" t="s">
        <v>51</v>
      </c>
      <c r="D49" s="57"/>
      <c r="E49" s="3" t="s">
        <v>46</v>
      </c>
      <c r="F49" s="57"/>
      <c r="G49" s="3" t="s">
        <v>47</v>
      </c>
      <c r="H49" s="3"/>
    </row>
    <row r="50" spans="1:8" ht="15" customHeight="1" thickBot="1">
      <c r="A50" s="150"/>
      <c r="B50" s="58"/>
      <c r="C50" s="42" t="s">
        <v>52</v>
      </c>
      <c r="D50" s="58"/>
      <c r="E50" s="42" t="s">
        <v>50</v>
      </c>
      <c r="F50" s="58"/>
      <c r="G50" s="42" t="s">
        <v>48</v>
      </c>
      <c r="H50" s="42"/>
    </row>
    <row r="51" ht="10.5" thickTop="1">
      <c r="H51" s="3"/>
    </row>
    <row r="61" ht="14.25" hidden="1">
      <c r="A61" s="178" t="s">
        <v>320</v>
      </c>
    </row>
    <row r="62" ht="14.25" hidden="1">
      <c r="A62" s="178" t="s">
        <v>57</v>
      </c>
    </row>
    <row r="63" ht="14.25" hidden="1">
      <c r="A63" s="178" t="s">
        <v>321</v>
      </c>
    </row>
    <row r="64" ht="14.25" hidden="1">
      <c r="A64" s="178" t="s">
        <v>322</v>
      </c>
    </row>
    <row r="65" ht="14.25" hidden="1">
      <c r="A65" s="178" t="s">
        <v>58</v>
      </c>
    </row>
    <row r="66" ht="14.25" hidden="1">
      <c r="A66" s="178" t="s">
        <v>59</v>
      </c>
    </row>
    <row r="67" ht="14.25" hidden="1">
      <c r="A67" s="178" t="s">
        <v>187</v>
      </c>
    </row>
    <row r="68" ht="14.25" hidden="1">
      <c r="A68" s="178" t="s">
        <v>60</v>
      </c>
    </row>
    <row r="69" ht="14.25" hidden="1">
      <c r="A69" s="178" t="s">
        <v>61</v>
      </c>
    </row>
    <row r="70" ht="14.25" hidden="1">
      <c r="A70" s="178" t="s">
        <v>323</v>
      </c>
    </row>
    <row r="71" ht="14.25" hidden="1">
      <c r="A71" s="178" t="s">
        <v>62</v>
      </c>
    </row>
    <row r="72" ht="14.25" hidden="1">
      <c r="A72" s="178" t="s">
        <v>63</v>
      </c>
    </row>
    <row r="73" ht="14.25" hidden="1">
      <c r="A73" s="178" t="s">
        <v>64</v>
      </c>
    </row>
    <row r="74" ht="14.25" hidden="1">
      <c r="A74" s="178" t="s">
        <v>65</v>
      </c>
    </row>
    <row r="75" ht="14.25" hidden="1">
      <c r="A75" s="178" t="s">
        <v>324</v>
      </c>
    </row>
    <row r="76" ht="14.25" hidden="1">
      <c r="A76" s="178" t="s">
        <v>325</v>
      </c>
    </row>
    <row r="77" ht="14.25" hidden="1">
      <c r="A77" s="178" t="s">
        <v>66</v>
      </c>
    </row>
    <row r="78" ht="14.25" hidden="1">
      <c r="A78" s="178" t="s">
        <v>67</v>
      </c>
    </row>
    <row r="79" ht="14.25" hidden="1">
      <c r="A79" s="178" t="s">
        <v>326</v>
      </c>
    </row>
    <row r="80" ht="14.25" hidden="1">
      <c r="A80" s="178" t="s">
        <v>68</v>
      </c>
    </row>
    <row r="81" ht="14.25" hidden="1">
      <c r="A81" s="178" t="s">
        <v>69</v>
      </c>
    </row>
    <row r="82" ht="14.25" hidden="1">
      <c r="A82" s="178" t="s">
        <v>188</v>
      </c>
    </row>
    <row r="83" ht="14.25" hidden="1">
      <c r="A83" s="178" t="s">
        <v>70</v>
      </c>
    </row>
    <row r="84" ht="14.25" hidden="1">
      <c r="A84" s="178" t="s">
        <v>71</v>
      </c>
    </row>
    <row r="85" ht="14.25" hidden="1">
      <c r="A85" s="178" t="s">
        <v>189</v>
      </c>
    </row>
    <row r="86" ht="14.25" hidden="1">
      <c r="A86" s="178" t="s">
        <v>72</v>
      </c>
    </row>
    <row r="87" ht="14.25" hidden="1">
      <c r="A87" s="178" t="s">
        <v>73</v>
      </c>
    </row>
    <row r="88" ht="14.25" hidden="1">
      <c r="A88" s="178" t="s">
        <v>327</v>
      </c>
    </row>
    <row r="89" ht="14.25" hidden="1">
      <c r="A89" s="178" t="s">
        <v>74</v>
      </c>
    </row>
    <row r="90" ht="14.25" hidden="1">
      <c r="A90" s="178" t="s">
        <v>328</v>
      </c>
    </row>
    <row r="91" ht="14.25" hidden="1">
      <c r="A91" s="178" t="s">
        <v>190</v>
      </c>
    </row>
    <row r="92" ht="14.25" hidden="1">
      <c r="A92" s="178" t="s">
        <v>75</v>
      </c>
    </row>
    <row r="93" ht="14.25" hidden="1">
      <c r="A93" s="178" t="s">
        <v>76</v>
      </c>
    </row>
    <row r="94" ht="14.25" hidden="1">
      <c r="A94" s="178" t="s">
        <v>77</v>
      </c>
    </row>
    <row r="95" ht="14.25" hidden="1">
      <c r="A95" s="178" t="s">
        <v>191</v>
      </c>
    </row>
    <row r="96" ht="14.25" hidden="1">
      <c r="A96" s="178" t="s">
        <v>22</v>
      </c>
    </row>
    <row r="97" ht="14.25" hidden="1">
      <c r="A97" s="178" t="s">
        <v>329</v>
      </c>
    </row>
    <row r="98" ht="14.25" hidden="1">
      <c r="A98" s="178" t="s">
        <v>78</v>
      </c>
    </row>
    <row r="99" ht="14.25" hidden="1">
      <c r="A99" s="178" t="s">
        <v>192</v>
      </c>
    </row>
    <row r="100" ht="14.25" hidden="1">
      <c r="A100" s="178" t="s">
        <v>308</v>
      </c>
    </row>
    <row r="101" ht="14.25" hidden="1">
      <c r="A101" s="178" t="s">
        <v>79</v>
      </c>
    </row>
    <row r="102" ht="14.25" hidden="1">
      <c r="A102" s="178" t="s">
        <v>80</v>
      </c>
    </row>
    <row r="103" ht="14.25" hidden="1">
      <c r="A103" s="178" t="s">
        <v>81</v>
      </c>
    </row>
    <row r="104" ht="14.25" hidden="1">
      <c r="A104" s="178" t="s">
        <v>330</v>
      </c>
    </row>
    <row r="105" ht="14.25" hidden="1">
      <c r="A105" s="178" t="s">
        <v>82</v>
      </c>
    </row>
    <row r="106" ht="14.25" hidden="1">
      <c r="A106" s="178" t="s">
        <v>83</v>
      </c>
    </row>
    <row r="107" ht="14.25" hidden="1">
      <c r="A107" s="178" t="s">
        <v>84</v>
      </c>
    </row>
    <row r="108" ht="14.25" hidden="1">
      <c r="A108" s="178" t="s">
        <v>85</v>
      </c>
    </row>
    <row r="109" ht="14.25" hidden="1">
      <c r="A109" s="178" t="s">
        <v>331</v>
      </c>
    </row>
    <row r="110" ht="14.25" hidden="1">
      <c r="A110" s="178" t="s">
        <v>193</v>
      </c>
    </row>
    <row r="111" ht="14.25" hidden="1">
      <c r="A111" s="178" t="s">
        <v>86</v>
      </c>
    </row>
    <row r="112" ht="14.25" hidden="1">
      <c r="A112" s="178" t="s">
        <v>87</v>
      </c>
    </row>
    <row r="113" ht="14.25" hidden="1">
      <c r="A113" s="178" t="s">
        <v>88</v>
      </c>
    </row>
    <row r="114" ht="14.25" hidden="1">
      <c r="A114" s="178" t="s">
        <v>194</v>
      </c>
    </row>
    <row r="115" ht="14.25" hidden="1">
      <c r="A115" s="178" t="s">
        <v>195</v>
      </c>
    </row>
    <row r="116" ht="14.25" hidden="1">
      <c r="A116" s="178" t="s">
        <v>332</v>
      </c>
    </row>
    <row r="117" ht="14.25" hidden="1">
      <c r="A117" s="178" t="s">
        <v>333</v>
      </c>
    </row>
    <row r="118" ht="14.25" hidden="1">
      <c r="A118" s="178" t="s">
        <v>334</v>
      </c>
    </row>
    <row r="119" ht="14.25" hidden="1">
      <c r="A119" s="178" t="s">
        <v>335</v>
      </c>
    </row>
    <row r="120" ht="14.25" hidden="1">
      <c r="A120" s="178" t="s">
        <v>89</v>
      </c>
    </row>
    <row r="121" ht="14.25" hidden="1">
      <c r="A121" s="178" t="s">
        <v>90</v>
      </c>
    </row>
    <row r="122" ht="14.25" hidden="1">
      <c r="A122" s="178" t="s">
        <v>91</v>
      </c>
    </row>
    <row r="123" ht="14.25" hidden="1">
      <c r="A123" s="178" t="s">
        <v>92</v>
      </c>
    </row>
    <row r="124" ht="14.25" hidden="1">
      <c r="A124" s="178" t="s">
        <v>196</v>
      </c>
    </row>
    <row r="125" ht="14.25" hidden="1">
      <c r="A125" s="178" t="s">
        <v>197</v>
      </c>
    </row>
    <row r="126" ht="14.25" hidden="1">
      <c r="A126" s="178" t="s">
        <v>198</v>
      </c>
    </row>
    <row r="127" ht="14.25" hidden="1">
      <c r="A127" s="178" t="s">
        <v>199</v>
      </c>
    </row>
    <row r="128" ht="14.25" hidden="1">
      <c r="A128" s="178" t="s">
        <v>200</v>
      </c>
    </row>
    <row r="129" ht="14.25" hidden="1">
      <c r="A129" s="178" t="s">
        <v>201</v>
      </c>
    </row>
    <row r="130" ht="14.25" hidden="1">
      <c r="A130" s="178" t="s">
        <v>336</v>
      </c>
    </row>
    <row r="131" ht="14.25" hidden="1">
      <c r="A131" s="178" t="s">
        <v>23</v>
      </c>
    </row>
    <row r="132" ht="14.25" hidden="1">
      <c r="A132" s="178" t="s">
        <v>93</v>
      </c>
    </row>
    <row r="133" ht="14.25" hidden="1">
      <c r="A133" s="178" t="s">
        <v>94</v>
      </c>
    </row>
    <row r="134" ht="14.25" hidden="1">
      <c r="A134" s="178" t="s">
        <v>95</v>
      </c>
    </row>
    <row r="135" ht="14.25" hidden="1">
      <c r="A135" s="178" t="s">
        <v>202</v>
      </c>
    </row>
    <row r="136" ht="14.25" hidden="1">
      <c r="A136" s="178" t="s">
        <v>203</v>
      </c>
    </row>
    <row r="137" ht="14.25" hidden="1">
      <c r="A137" s="178" t="s">
        <v>96</v>
      </c>
    </row>
    <row r="138" ht="14.25" hidden="1">
      <c r="A138" s="178" t="s">
        <v>24</v>
      </c>
    </row>
    <row r="139" ht="14.25" hidden="1">
      <c r="A139" s="178" t="s">
        <v>309</v>
      </c>
    </row>
    <row r="140" ht="14.25" hidden="1">
      <c r="A140" s="178" t="s">
        <v>97</v>
      </c>
    </row>
    <row r="141" ht="14.25" hidden="1">
      <c r="A141" s="178" t="s">
        <v>337</v>
      </c>
    </row>
    <row r="142" ht="14.25" hidden="1">
      <c r="A142" s="178" t="s">
        <v>98</v>
      </c>
    </row>
    <row r="143" ht="14.25" hidden="1">
      <c r="A143" s="178" t="s">
        <v>204</v>
      </c>
    </row>
    <row r="144" ht="14.25" hidden="1">
      <c r="A144" s="178" t="s">
        <v>205</v>
      </c>
    </row>
    <row r="145" ht="14.25" hidden="1">
      <c r="A145" s="178" t="s">
        <v>338</v>
      </c>
    </row>
    <row r="146" ht="14.25" hidden="1">
      <c r="A146" s="178" t="s">
        <v>339</v>
      </c>
    </row>
    <row r="147" ht="14.25" hidden="1">
      <c r="A147" s="178" t="s">
        <v>370</v>
      </c>
    </row>
    <row r="148" ht="14.25" hidden="1">
      <c r="A148" s="178" t="s">
        <v>371</v>
      </c>
    </row>
    <row r="149" ht="14.25" hidden="1">
      <c r="A149" s="178" t="s">
        <v>372</v>
      </c>
    </row>
    <row r="150" ht="14.25" hidden="1">
      <c r="A150" s="178" t="s">
        <v>373</v>
      </c>
    </row>
    <row r="151" ht="14.25" hidden="1">
      <c r="A151" s="178" t="s">
        <v>374</v>
      </c>
    </row>
    <row r="152" ht="14.25" hidden="1">
      <c r="A152" s="178" t="s">
        <v>375</v>
      </c>
    </row>
    <row r="153" ht="14.25" hidden="1">
      <c r="A153" s="178" t="s">
        <v>376</v>
      </c>
    </row>
    <row r="154" ht="14.25" hidden="1">
      <c r="A154" s="178" t="s">
        <v>206</v>
      </c>
    </row>
    <row r="155" ht="14.25" hidden="1">
      <c r="A155" s="178" t="s">
        <v>207</v>
      </c>
    </row>
    <row r="156" ht="14.25" hidden="1">
      <c r="A156" s="178" t="s">
        <v>208</v>
      </c>
    </row>
    <row r="157" ht="14.25" hidden="1">
      <c r="A157" s="178" t="s">
        <v>99</v>
      </c>
    </row>
    <row r="158" ht="14.25" hidden="1">
      <c r="A158" s="178" t="s">
        <v>100</v>
      </c>
    </row>
    <row r="159" ht="14.25" hidden="1">
      <c r="A159" s="178" t="s">
        <v>212</v>
      </c>
    </row>
    <row r="160" ht="14.25" hidden="1">
      <c r="A160" s="178" t="s">
        <v>101</v>
      </c>
    </row>
    <row r="161" ht="14.25" hidden="1">
      <c r="A161" s="178" t="s">
        <v>209</v>
      </c>
    </row>
    <row r="162" ht="14.25" hidden="1">
      <c r="A162" s="178" t="s">
        <v>102</v>
      </c>
    </row>
    <row r="163" ht="14.25" hidden="1">
      <c r="A163" s="178" t="s">
        <v>25</v>
      </c>
    </row>
    <row r="164" ht="14.25" hidden="1">
      <c r="A164" s="178" t="s">
        <v>103</v>
      </c>
    </row>
    <row r="165" ht="14.25" hidden="1">
      <c r="A165" s="178" t="s">
        <v>340</v>
      </c>
    </row>
    <row r="166" ht="14.25" hidden="1">
      <c r="A166" s="178" t="s">
        <v>26</v>
      </c>
    </row>
    <row r="167" ht="14.25" hidden="1">
      <c r="A167" s="178" t="s">
        <v>210</v>
      </c>
    </row>
    <row r="168" ht="14.25" hidden="1">
      <c r="A168" s="178" t="s">
        <v>104</v>
      </c>
    </row>
    <row r="169" ht="14.25" hidden="1">
      <c r="A169" s="178" t="s">
        <v>211</v>
      </c>
    </row>
    <row r="170" ht="14.25" hidden="1">
      <c r="A170" s="178" t="s">
        <v>105</v>
      </c>
    </row>
    <row r="171" ht="14.25" hidden="1">
      <c r="A171" s="178" t="s">
        <v>106</v>
      </c>
    </row>
    <row r="172" ht="14.25" hidden="1">
      <c r="A172" s="178" t="s">
        <v>107</v>
      </c>
    </row>
    <row r="173" ht="14.25" hidden="1">
      <c r="A173" s="178" t="s">
        <v>108</v>
      </c>
    </row>
    <row r="174" ht="14.25" hidden="1">
      <c r="A174" s="178" t="s">
        <v>341</v>
      </c>
    </row>
    <row r="175" ht="14.25" hidden="1">
      <c r="A175" s="178" t="s">
        <v>109</v>
      </c>
    </row>
    <row r="176" ht="14.25" hidden="1">
      <c r="A176" s="178" t="s">
        <v>342</v>
      </c>
    </row>
    <row r="177" ht="14.25" hidden="1">
      <c r="A177" s="178" t="s">
        <v>213</v>
      </c>
    </row>
    <row r="178" ht="14.25" hidden="1">
      <c r="A178" s="178" t="s">
        <v>214</v>
      </c>
    </row>
    <row r="179" ht="14.25" hidden="1">
      <c r="A179" s="178" t="s">
        <v>110</v>
      </c>
    </row>
    <row r="180" ht="14.25" hidden="1">
      <c r="A180" s="178" t="s">
        <v>111</v>
      </c>
    </row>
    <row r="181" ht="14.25" hidden="1">
      <c r="A181" s="178" t="s">
        <v>112</v>
      </c>
    </row>
    <row r="182" ht="14.25" hidden="1">
      <c r="A182" s="178" t="s">
        <v>27</v>
      </c>
    </row>
    <row r="183" ht="14.25" hidden="1">
      <c r="A183" s="178" t="s">
        <v>113</v>
      </c>
    </row>
    <row r="184" ht="14.25" hidden="1">
      <c r="A184" s="178" t="s">
        <v>114</v>
      </c>
    </row>
    <row r="185" ht="14.25" hidden="1">
      <c r="A185" s="178" t="s">
        <v>115</v>
      </c>
    </row>
    <row r="186" ht="14.25" hidden="1">
      <c r="A186" s="178" t="s">
        <v>116</v>
      </c>
    </row>
    <row r="187" ht="14.25" hidden="1">
      <c r="A187" s="178" t="s">
        <v>117</v>
      </c>
    </row>
    <row r="188" ht="14.25" hidden="1">
      <c r="A188" s="178" t="s">
        <v>343</v>
      </c>
    </row>
    <row r="189" ht="14.25" hidden="1">
      <c r="A189" s="178" t="s">
        <v>215</v>
      </c>
    </row>
    <row r="190" ht="14.25" hidden="1">
      <c r="A190" s="178" t="s">
        <v>118</v>
      </c>
    </row>
    <row r="191" ht="14.25" hidden="1">
      <c r="A191" s="178" t="s">
        <v>119</v>
      </c>
    </row>
    <row r="192" ht="14.25" hidden="1">
      <c r="A192" s="178" t="s">
        <v>120</v>
      </c>
    </row>
    <row r="193" ht="14.25" hidden="1">
      <c r="A193" s="178" t="s">
        <v>216</v>
      </c>
    </row>
    <row r="194" ht="14.25" hidden="1">
      <c r="A194" s="178" t="s">
        <v>217</v>
      </c>
    </row>
    <row r="195" ht="14.25" hidden="1">
      <c r="A195" s="178" t="s">
        <v>121</v>
      </c>
    </row>
    <row r="196" ht="14.25" hidden="1">
      <c r="A196" s="178" t="s">
        <v>28</v>
      </c>
    </row>
    <row r="197" ht="14.25" hidden="1">
      <c r="A197" s="178" t="s">
        <v>122</v>
      </c>
    </row>
    <row r="198" ht="14.25" hidden="1">
      <c r="A198" s="178" t="s">
        <v>123</v>
      </c>
    </row>
    <row r="199" ht="14.25" hidden="1">
      <c r="A199" s="178" t="s">
        <v>124</v>
      </c>
    </row>
    <row r="200" ht="14.25" hidden="1">
      <c r="A200" s="178" t="s">
        <v>125</v>
      </c>
    </row>
    <row r="201" ht="14.25" hidden="1">
      <c r="A201" s="178" t="s">
        <v>218</v>
      </c>
    </row>
    <row r="202" ht="14.25" hidden="1">
      <c r="A202" s="178" t="s">
        <v>219</v>
      </c>
    </row>
    <row r="203" ht="14.25" hidden="1">
      <c r="A203" s="178" t="s">
        <v>126</v>
      </c>
    </row>
    <row r="204" ht="14.25" hidden="1">
      <c r="A204" s="178" t="s">
        <v>127</v>
      </c>
    </row>
    <row r="205" ht="14.25" hidden="1">
      <c r="A205" s="178" t="s">
        <v>220</v>
      </c>
    </row>
    <row r="206" ht="14.25" hidden="1">
      <c r="A206" s="178" t="s">
        <v>221</v>
      </c>
    </row>
    <row r="207" ht="14.25" hidden="1">
      <c r="A207" s="178" t="s">
        <v>222</v>
      </c>
    </row>
    <row r="208" ht="14.25" hidden="1">
      <c r="A208" s="178" t="s">
        <v>223</v>
      </c>
    </row>
    <row r="209" ht="14.25" hidden="1">
      <c r="A209" s="178" t="s">
        <v>29</v>
      </c>
    </row>
    <row r="210" ht="14.25" hidden="1">
      <c r="A210" s="178" t="s">
        <v>224</v>
      </c>
    </row>
    <row r="211" ht="14.25" hidden="1">
      <c r="A211" s="178" t="s">
        <v>128</v>
      </c>
    </row>
    <row r="212" ht="14.25" hidden="1">
      <c r="A212" s="178" t="s">
        <v>129</v>
      </c>
    </row>
    <row r="213" ht="14.25" hidden="1">
      <c r="A213" s="178" t="s">
        <v>130</v>
      </c>
    </row>
    <row r="214" ht="14.25" hidden="1">
      <c r="A214" s="178" t="s">
        <v>131</v>
      </c>
    </row>
    <row r="215" ht="14.25" hidden="1">
      <c r="A215" s="178" t="s">
        <v>225</v>
      </c>
    </row>
    <row r="216" ht="14.25" hidden="1">
      <c r="A216" s="178" t="s">
        <v>132</v>
      </c>
    </row>
    <row r="217" ht="14.25" hidden="1">
      <c r="A217" s="178" t="s">
        <v>133</v>
      </c>
    </row>
    <row r="218" ht="14.25" hidden="1">
      <c r="A218" s="178" t="s">
        <v>344</v>
      </c>
    </row>
    <row r="219" ht="14.25" hidden="1">
      <c r="A219" s="178" t="s">
        <v>134</v>
      </c>
    </row>
    <row r="220" ht="14.25" hidden="1">
      <c r="A220" s="178" t="s">
        <v>135</v>
      </c>
    </row>
    <row r="221" ht="14.25" hidden="1">
      <c r="A221" s="178" t="s">
        <v>226</v>
      </c>
    </row>
    <row r="222" ht="14.25" hidden="1">
      <c r="A222" s="178" t="s">
        <v>136</v>
      </c>
    </row>
    <row r="223" ht="14.25" hidden="1">
      <c r="A223" s="178" t="s">
        <v>137</v>
      </c>
    </row>
    <row r="224" ht="14.25" hidden="1">
      <c r="A224" s="178" t="s">
        <v>227</v>
      </c>
    </row>
    <row r="225" ht="14.25" hidden="1">
      <c r="A225" s="178" t="s">
        <v>345</v>
      </c>
    </row>
    <row r="226" ht="14.25" hidden="1">
      <c r="A226" s="178" t="s">
        <v>228</v>
      </c>
    </row>
    <row r="227" ht="14.25" hidden="1">
      <c r="A227" s="178" t="s">
        <v>229</v>
      </c>
    </row>
    <row r="228" ht="14.25" hidden="1">
      <c r="A228" s="178" t="s">
        <v>230</v>
      </c>
    </row>
    <row r="229" ht="14.25" hidden="1">
      <c r="A229" s="178" t="s">
        <v>231</v>
      </c>
    </row>
    <row r="230" ht="14.25" hidden="1">
      <c r="A230" s="178" t="s">
        <v>138</v>
      </c>
    </row>
    <row r="231" ht="14.25" hidden="1">
      <c r="A231" s="178" t="s">
        <v>139</v>
      </c>
    </row>
    <row r="232" ht="14.25" hidden="1">
      <c r="A232" s="178" t="s">
        <v>232</v>
      </c>
    </row>
    <row r="233" ht="14.25" hidden="1">
      <c r="A233" s="178" t="s">
        <v>346</v>
      </c>
    </row>
    <row r="234" ht="14.25" hidden="1">
      <c r="A234" s="178" t="s">
        <v>30</v>
      </c>
    </row>
    <row r="235" ht="14.25" hidden="1">
      <c r="A235" s="178" t="s">
        <v>233</v>
      </c>
    </row>
    <row r="236" ht="14.25" hidden="1">
      <c r="A236" s="178" t="s">
        <v>347</v>
      </c>
    </row>
    <row r="237" ht="14.25" hidden="1">
      <c r="A237" s="178" t="s">
        <v>348</v>
      </c>
    </row>
    <row r="238" ht="14.25" hidden="1">
      <c r="A238" s="178" t="s">
        <v>349</v>
      </c>
    </row>
    <row r="239" ht="14.25" hidden="1">
      <c r="A239" s="178" t="s">
        <v>140</v>
      </c>
    </row>
    <row r="240" ht="14.25" hidden="1">
      <c r="A240" s="178" t="s">
        <v>234</v>
      </c>
    </row>
    <row r="241" ht="14.25" hidden="1">
      <c r="A241" s="178" t="s">
        <v>235</v>
      </c>
    </row>
    <row r="242" ht="14.25" hidden="1">
      <c r="A242" s="178" t="s">
        <v>236</v>
      </c>
    </row>
    <row r="243" ht="14.25" hidden="1">
      <c r="A243" s="178" t="s">
        <v>141</v>
      </c>
    </row>
    <row r="244" ht="14.25" hidden="1">
      <c r="A244" s="178" t="s">
        <v>142</v>
      </c>
    </row>
    <row r="245" ht="14.25" hidden="1">
      <c r="A245" s="178" t="s">
        <v>350</v>
      </c>
    </row>
    <row r="246" ht="14.25" hidden="1">
      <c r="A246" s="178" t="s">
        <v>351</v>
      </c>
    </row>
    <row r="247" ht="14.25" hidden="1">
      <c r="A247" s="178" t="s">
        <v>237</v>
      </c>
    </row>
    <row r="248" ht="14.25" hidden="1">
      <c r="A248" s="178" t="s">
        <v>238</v>
      </c>
    </row>
    <row r="249" ht="14.25" hidden="1">
      <c r="A249" s="178" t="s">
        <v>352</v>
      </c>
    </row>
    <row r="250" ht="14.25" hidden="1">
      <c r="A250" s="178" t="s">
        <v>353</v>
      </c>
    </row>
    <row r="251" ht="14.25" hidden="1">
      <c r="A251" s="178" t="s">
        <v>354</v>
      </c>
    </row>
    <row r="252" ht="14.25" hidden="1">
      <c r="A252" s="178" t="s">
        <v>355</v>
      </c>
    </row>
    <row r="253" ht="14.25" hidden="1">
      <c r="A253" s="178" t="s">
        <v>239</v>
      </c>
    </row>
    <row r="254" ht="14.25" hidden="1">
      <c r="A254" s="178" t="s">
        <v>240</v>
      </c>
    </row>
    <row r="255" ht="14.25" hidden="1">
      <c r="A255" s="178" t="s">
        <v>241</v>
      </c>
    </row>
    <row r="256" ht="14.25" hidden="1">
      <c r="A256" s="178" t="s">
        <v>356</v>
      </c>
    </row>
    <row r="257" ht="14.25" hidden="1">
      <c r="A257" s="178" t="s">
        <v>357</v>
      </c>
    </row>
    <row r="258" ht="14.25" hidden="1">
      <c r="A258" s="178" t="s">
        <v>242</v>
      </c>
    </row>
    <row r="259" ht="14.25" hidden="1">
      <c r="A259" s="178" t="s">
        <v>243</v>
      </c>
    </row>
    <row r="260" ht="14.25" hidden="1">
      <c r="A260" s="178" t="s">
        <v>244</v>
      </c>
    </row>
    <row r="261" ht="14.25" hidden="1">
      <c r="A261" s="178" t="s">
        <v>245</v>
      </c>
    </row>
    <row r="262" ht="14.25" hidden="1">
      <c r="A262" s="178" t="s">
        <v>246</v>
      </c>
    </row>
    <row r="263" ht="14.25" hidden="1">
      <c r="A263" s="178" t="s">
        <v>358</v>
      </c>
    </row>
    <row r="264" ht="14.25" hidden="1">
      <c r="A264" s="178" t="s">
        <v>247</v>
      </c>
    </row>
    <row r="265" ht="14.25" hidden="1">
      <c r="A265" s="178" t="s">
        <v>248</v>
      </c>
    </row>
    <row r="266" ht="14.25" hidden="1">
      <c r="A266" s="178" t="s">
        <v>249</v>
      </c>
    </row>
    <row r="267" ht="14.25" hidden="1">
      <c r="A267" s="178" t="s">
        <v>250</v>
      </c>
    </row>
    <row r="268" ht="14.25" hidden="1">
      <c r="A268" s="178" t="s">
        <v>143</v>
      </c>
    </row>
    <row r="269" ht="14.25" hidden="1">
      <c r="A269" s="178" t="s">
        <v>251</v>
      </c>
    </row>
    <row r="270" ht="14.25" hidden="1">
      <c r="A270" s="178" t="s">
        <v>252</v>
      </c>
    </row>
    <row r="271" ht="14.25" hidden="1">
      <c r="A271" s="178" t="s">
        <v>253</v>
      </c>
    </row>
    <row r="272" ht="14.25" hidden="1">
      <c r="A272" s="178" t="s">
        <v>254</v>
      </c>
    </row>
    <row r="273" ht="14.25" hidden="1">
      <c r="A273" s="178" t="s">
        <v>255</v>
      </c>
    </row>
    <row r="274" ht="14.25" hidden="1">
      <c r="A274" s="178" t="s">
        <v>256</v>
      </c>
    </row>
    <row r="275" ht="14.25" hidden="1">
      <c r="A275" s="178" t="s">
        <v>144</v>
      </c>
    </row>
    <row r="276" ht="14.25" hidden="1">
      <c r="A276" s="178" t="s">
        <v>257</v>
      </c>
    </row>
    <row r="277" ht="14.25" hidden="1">
      <c r="A277" s="178" t="s">
        <v>145</v>
      </c>
    </row>
    <row r="278" ht="14.25" hidden="1">
      <c r="A278" s="178" t="s">
        <v>146</v>
      </c>
    </row>
    <row r="279" ht="14.25" hidden="1">
      <c r="A279" s="178" t="s">
        <v>31</v>
      </c>
    </row>
    <row r="280" ht="14.25" hidden="1">
      <c r="A280" s="178" t="s">
        <v>147</v>
      </c>
    </row>
    <row r="281" ht="14.25" hidden="1">
      <c r="A281" s="178" t="s">
        <v>148</v>
      </c>
    </row>
    <row r="282" ht="14.25" hidden="1">
      <c r="A282" s="178" t="s">
        <v>258</v>
      </c>
    </row>
    <row r="283" ht="14.25" hidden="1">
      <c r="A283" s="178" t="s">
        <v>32</v>
      </c>
    </row>
    <row r="284" ht="14.25" hidden="1">
      <c r="A284" s="178" t="s">
        <v>359</v>
      </c>
    </row>
    <row r="285" ht="14.25" hidden="1">
      <c r="A285" s="178" t="s">
        <v>259</v>
      </c>
    </row>
    <row r="286" ht="14.25" hidden="1">
      <c r="A286" s="178" t="s">
        <v>149</v>
      </c>
    </row>
    <row r="287" ht="14.25" hidden="1">
      <c r="A287" s="178" t="s">
        <v>360</v>
      </c>
    </row>
    <row r="288" ht="14.25" hidden="1">
      <c r="A288" s="178" t="s">
        <v>150</v>
      </c>
    </row>
    <row r="289" ht="14.25" hidden="1">
      <c r="A289" s="178" t="s">
        <v>260</v>
      </c>
    </row>
    <row r="290" ht="14.25" hidden="1">
      <c r="A290" s="178" t="s">
        <v>261</v>
      </c>
    </row>
    <row r="291" ht="14.25" hidden="1">
      <c r="A291" s="178" t="s">
        <v>262</v>
      </c>
    </row>
    <row r="292" ht="14.25" hidden="1">
      <c r="A292" s="178" t="s">
        <v>151</v>
      </c>
    </row>
    <row r="293" ht="14.25" hidden="1">
      <c r="A293" s="178" t="s">
        <v>263</v>
      </c>
    </row>
    <row r="294" ht="14.25" hidden="1">
      <c r="A294" s="178" t="s">
        <v>264</v>
      </c>
    </row>
    <row r="295" ht="14.25" hidden="1">
      <c r="A295" s="178" t="s">
        <v>152</v>
      </c>
    </row>
    <row r="296" ht="14.25" hidden="1">
      <c r="A296" s="178" t="s">
        <v>265</v>
      </c>
    </row>
    <row r="297" ht="14.25" hidden="1">
      <c r="A297" s="178" t="s">
        <v>266</v>
      </c>
    </row>
    <row r="298" ht="14.25" hidden="1">
      <c r="A298" s="178" t="s">
        <v>267</v>
      </c>
    </row>
    <row r="299" ht="14.25" hidden="1">
      <c r="A299" s="178" t="s">
        <v>268</v>
      </c>
    </row>
    <row r="300" ht="14.25" hidden="1">
      <c r="A300" s="178" t="s">
        <v>269</v>
      </c>
    </row>
    <row r="301" ht="14.25" hidden="1">
      <c r="A301" s="178" t="s">
        <v>270</v>
      </c>
    </row>
    <row r="302" ht="14.25" hidden="1">
      <c r="A302" s="178" t="s">
        <v>271</v>
      </c>
    </row>
    <row r="303" ht="14.25" hidden="1">
      <c r="A303" s="178" t="s">
        <v>272</v>
      </c>
    </row>
    <row r="304" ht="14.25" hidden="1">
      <c r="A304" s="178" t="s">
        <v>273</v>
      </c>
    </row>
    <row r="305" ht="14.25" hidden="1">
      <c r="A305" s="178" t="s">
        <v>361</v>
      </c>
    </row>
    <row r="306" ht="14.25" hidden="1">
      <c r="A306" s="178" t="s">
        <v>274</v>
      </c>
    </row>
    <row r="307" ht="14.25" hidden="1">
      <c r="A307" s="178" t="s">
        <v>362</v>
      </c>
    </row>
    <row r="308" ht="14.25" hidden="1">
      <c r="A308" s="178" t="s">
        <v>275</v>
      </c>
    </row>
    <row r="309" ht="14.25" hidden="1">
      <c r="A309" s="178" t="s">
        <v>276</v>
      </c>
    </row>
    <row r="310" ht="14.25" hidden="1">
      <c r="A310" s="178" t="s">
        <v>363</v>
      </c>
    </row>
    <row r="311" ht="14.25" hidden="1">
      <c r="A311" s="178" t="s">
        <v>277</v>
      </c>
    </row>
    <row r="312" ht="14.25" hidden="1">
      <c r="A312" s="178" t="s">
        <v>278</v>
      </c>
    </row>
    <row r="313" ht="14.25" hidden="1">
      <c r="A313" s="178" t="s">
        <v>279</v>
      </c>
    </row>
    <row r="314" ht="14.25" hidden="1">
      <c r="A314" s="178" t="s">
        <v>280</v>
      </c>
    </row>
    <row r="315" ht="14.25" hidden="1">
      <c r="A315" s="178" t="s">
        <v>364</v>
      </c>
    </row>
    <row r="316" ht="14.25" hidden="1">
      <c r="A316" s="178" t="s">
        <v>281</v>
      </c>
    </row>
    <row r="317" ht="14.25" hidden="1">
      <c r="A317" s="178" t="s">
        <v>365</v>
      </c>
    </row>
    <row r="318" ht="14.25" hidden="1">
      <c r="A318" s="178" t="s">
        <v>153</v>
      </c>
    </row>
    <row r="319" ht="14.25" hidden="1">
      <c r="A319" s="178" t="s">
        <v>154</v>
      </c>
    </row>
    <row r="320" ht="14.25" hidden="1">
      <c r="A320" s="178" t="s">
        <v>155</v>
      </c>
    </row>
    <row r="321" ht="14.25" hidden="1">
      <c r="A321" s="178" t="s">
        <v>282</v>
      </c>
    </row>
    <row r="322" ht="14.25" hidden="1">
      <c r="A322" s="178" t="s">
        <v>156</v>
      </c>
    </row>
    <row r="323" ht="14.25" hidden="1">
      <c r="A323" s="178" t="s">
        <v>283</v>
      </c>
    </row>
    <row r="324" ht="14.25" hidden="1">
      <c r="A324" s="178" t="s">
        <v>284</v>
      </c>
    </row>
    <row r="325" ht="14.25" hidden="1">
      <c r="A325" s="178" t="s">
        <v>285</v>
      </c>
    </row>
    <row r="326" ht="14.25" hidden="1">
      <c r="A326" s="178" t="s">
        <v>157</v>
      </c>
    </row>
    <row r="327" ht="14.25" hidden="1">
      <c r="A327" s="178" t="s">
        <v>158</v>
      </c>
    </row>
    <row r="328" ht="14.25" hidden="1">
      <c r="A328" s="178" t="s">
        <v>159</v>
      </c>
    </row>
    <row r="329" ht="14.25" hidden="1">
      <c r="A329" s="178" t="s">
        <v>160</v>
      </c>
    </row>
    <row r="330" ht="14.25" hidden="1">
      <c r="A330" s="178" t="s">
        <v>161</v>
      </c>
    </row>
    <row r="331" ht="14.25" hidden="1">
      <c r="A331" s="178" t="s">
        <v>162</v>
      </c>
    </row>
    <row r="332" ht="14.25" hidden="1">
      <c r="A332" s="178" t="s">
        <v>163</v>
      </c>
    </row>
    <row r="333" ht="14.25" hidden="1">
      <c r="A333" s="178" t="s">
        <v>164</v>
      </c>
    </row>
    <row r="334" ht="14.25" hidden="1">
      <c r="A334" s="178" t="s">
        <v>286</v>
      </c>
    </row>
    <row r="335" ht="14.25" hidden="1">
      <c r="A335" s="178" t="s">
        <v>165</v>
      </c>
    </row>
    <row r="336" ht="14.25" hidden="1">
      <c r="A336" s="178" t="s">
        <v>287</v>
      </c>
    </row>
    <row r="337" ht="14.25" hidden="1">
      <c r="A337" s="178" t="s">
        <v>33</v>
      </c>
    </row>
    <row r="338" ht="14.25" hidden="1">
      <c r="A338" s="178" t="s">
        <v>288</v>
      </c>
    </row>
    <row r="339" ht="14.25" hidden="1">
      <c r="A339" s="178" t="s">
        <v>166</v>
      </c>
    </row>
    <row r="340" ht="14.25" hidden="1">
      <c r="A340" s="178" t="s">
        <v>289</v>
      </c>
    </row>
    <row r="341" ht="14.25" hidden="1">
      <c r="A341" s="178" t="s">
        <v>290</v>
      </c>
    </row>
    <row r="342" ht="14.25" hidden="1">
      <c r="A342" s="178" t="s">
        <v>291</v>
      </c>
    </row>
    <row r="343" ht="14.25" hidden="1">
      <c r="A343" s="178" t="s">
        <v>292</v>
      </c>
    </row>
    <row r="344" ht="14.25" hidden="1">
      <c r="A344" s="178" t="s">
        <v>293</v>
      </c>
    </row>
    <row r="345" ht="14.25" hidden="1">
      <c r="A345" s="178" t="s">
        <v>294</v>
      </c>
    </row>
    <row r="346" ht="14.25" hidden="1">
      <c r="A346" s="178" t="s">
        <v>295</v>
      </c>
    </row>
    <row r="347" ht="14.25" hidden="1">
      <c r="A347" s="178" t="s">
        <v>296</v>
      </c>
    </row>
    <row r="348" ht="14.25" hidden="1">
      <c r="A348" s="178" t="s">
        <v>297</v>
      </c>
    </row>
    <row r="349" ht="14.25" hidden="1">
      <c r="A349" s="178" t="s">
        <v>298</v>
      </c>
    </row>
    <row r="350" ht="14.25" hidden="1">
      <c r="A350" s="178" t="s">
        <v>299</v>
      </c>
    </row>
    <row r="351" ht="14.25" hidden="1">
      <c r="A351" s="178" t="s">
        <v>366</v>
      </c>
    </row>
    <row r="352" ht="14.25" hidden="1">
      <c r="A352" s="178" t="s">
        <v>300</v>
      </c>
    </row>
    <row r="353" ht="14.25" hidden="1">
      <c r="A353" s="178" t="s">
        <v>301</v>
      </c>
    </row>
    <row r="354" ht="14.25" hidden="1">
      <c r="A354" s="178" t="s">
        <v>167</v>
      </c>
    </row>
    <row r="355" ht="14.25" hidden="1">
      <c r="A355" s="178" t="s">
        <v>168</v>
      </c>
    </row>
    <row r="356" ht="14.25" hidden="1">
      <c r="A356" s="178" t="s">
        <v>302</v>
      </c>
    </row>
    <row r="357" ht="14.25" hidden="1">
      <c r="A357" s="178" t="s">
        <v>34</v>
      </c>
    </row>
    <row r="358" ht="14.25" hidden="1">
      <c r="A358" s="178" t="s">
        <v>367</v>
      </c>
    </row>
    <row r="359" ht="14.25" hidden="1">
      <c r="A359" s="178" t="s">
        <v>169</v>
      </c>
    </row>
    <row r="360" ht="14.25" hidden="1">
      <c r="A360" s="178" t="s">
        <v>170</v>
      </c>
    </row>
    <row r="361" ht="14.25" hidden="1">
      <c r="A361" s="178" t="s">
        <v>303</v>
      </c>
    </row>
    <row r="362" ht="14.25" hidden="1">
      <c r="A362" s="178" t="s">
        <v>304</v>
      </c>
    </row>
    <row r="363" ht="14.25" hidden="1">
      <c r="A363" s="178" t="s">
        <v>305</v>
      </c>
    </row>
    <row r="364" ht="14.25" hidden="1">
      <c r="A364" s="178" t="s">
        <v>171</v>
      </c>
    </row>
    <row r="365" ht="14.25" hidden="1">
      <c r="A365" s="178" t="s">
        <v>172</v>
      </c>
    </row>
    <row r="366" ht="14.25" hidden="1">
      <c r="A366" s="178" t="s">
        <v>368</v>
      </c>
    </row>
    <row r="367" ht="14.25" hidden="1">
      <c r="A367" s="178" t="s">
        <v>306</v>
      </c>
    </row>
    <row r="368" ht="14.25" hidden="1">
      <c r="A368" s="178" t="s">
        <v>307</v>
      </c>
    </row>
  </sheetData>
  <sheetProtection password="F5DF" sheet="1" objects="1" scenarios="1"/>
  <mergeCells count="30">
    <mergeCell ref="C47:G47"/>
    <mergeCell ref="A48:A50"/>
    <mergeCell ref="B48:H48"/>
    <mergeCell ref="C45:G45"/>
    <mergeCell ref="C39:G39"/>
    <mergeCell ref="C30:G30"/>
    <mergeCell ref="B46:G46"/>
    <mergeCell ref="B40:G40"/>
    <mergeCell ref="B37:G37"/>
    <mergeCell ref="B41:G41"/>
    <mergeCell ref="C4:G4"/>
    <mergeCell ref="B27:G27"/>
    <mergeCell ref="B28:G28"/>
    <mergeCell ref="B42:G42"/>
    <mergeCell ref="B43:G43"/>
    <mergeCell ref="B33:G33"/>
    <mergeCell ref="B31:G31"/>
    <mergeCell ref="B34:G34"/>
    <mergeCell ref="B38:G38"/>
    <mergeCell ref="B36:G36"/>
    <mergeCell ref="B17:F17"/>
    <mergeCell ref="B44:G44"/>
    <mergeCell ref="A1:H1"/>
    <mergeCell ref="A2:H2"/>
    <mergeCell ref="A3:H3"/>
    <mergeCell ref="B5:E5"/>
    <mergeCell ref="B35:G35"/>
    <mergeCell ref="B29:G29"/>
    <mergeCell ref="B32:G32"/>
    <mergeCell ref="C26:G26"/>
  </mergeCells>
  <dataValidations count="6">
    <dataValidation type="list" allowBlank="1" showInputMessage="1" showErrorMessage="1" sqref="H46">
      <formula1>"Yes,No"</formula1>
    </dataValidation>
    <dataValidation type="whole" operator="greaterThanOrEqual" allowBlank="1" showInputMessage="1" showErrorMessage="1" error="This number should be entered as a positive number." sqref="H25 G6:G25 H6:H23 H42:H43">
      <formula1>0</formula1>
    </dataValidation>
    <dataValidation type="list" allowBlank="1" showInputMessage="1" showErrorMessage="1" sqref="B49:B50 D49:D50 F49:F50">
      <formula1>"X,N/A"</formula1>
    </dataValidation>
    <dataValidation type="whole" allowBlank="1" showInputMessage="1" showErrorMessage="1" sqref="H24">
      <formula1>-15000000</formula1>
      <formula2>15000000</formula2>
    </dataValidation>
    <dataValidation type="whole" allowBlank="1" showInputMessage="1" showErrorMessage="1" error="This number must be a whole number." sqref="H41">
      <formula1>-5000000</formula1>
      <formula2>5000000</formula2>
    </dataValidation>
    <dataValidation type="list" allowBlank="1" showInputMessage="1" showErrorMessage="1" sqref="A1:H1">
      <formula1>$A$61:$A$368</formula1>
    </dataValidation>
  </dataValidations>
  <printOptions/>
  <pageMargins left="0.7" right="0.7" top="0.5" bottom="0.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31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"/>
    </sheetView>
  </sheetViews>
  <sheetFormatPr defaultColWidth="8.8515625" defaultRowHeight="15"/>
  <cols>
    <col min="1" max="1" width="53.140625" style="55" bestFit="1" customWidth="1"/>
    <col min="2" max="2" width="10.421875" style="54" bestFit="1" customWidth="1"/>
    <col min="3" max="3" width="12.00390625" style="56" bestFit="1" customWidth="1"/>
    <col min="4" max="4" width="10.421875" style="54" bestFit="1" customWidth="1"/>
    <col min="5" max="5" width="9.57421875" style="54" bestFit="1" customWidth="1"/>
    <col min="6" max="6" width="9.421875" style="54" bestFit="1" customWidth="1"/>
    <col min="7" max="7" width="12.00390625" style="54" bestFit="1" customWidth="1"/>
    <col min="8" max="8" width="15.57421875" style="54" bestFit="1" customWidth="1"/>
    <col min="9" max="9" width="13.421875" style="54" bestFit="1" customWidth="1"/>
    <col min="10" max="10" width="12.140625" style="54" bestFit="1" customWidth="1"/>
    <col min="11" max="11" width="12.140625" style="54" customWidth="1"/>
    <col min="12" max="12" width="16.140625" style="54" bestFit="1" customWidth="1"/>
    <col min="13" max="13" width="15.140625" style="54" bestFit="1" customWidth="1"/>
    <col min="14" max="14" width="15.421875" style="54" customWidth="1"/>
    <col min="15" max="15" width="17.421875" style="91" bestFit="1" customWidth="1"/>
    <col min="16" max="16" width="10.57421875" style="95" customWidth="1"/>
    <col min="17" max="17" width="16.421875" style="54" customWidth="1"/>
    <col min="18" max="18" width="13.8515625" style="54" customWidth="1"/>
    <col min="19" max="16384" width="8.8515625" style="54" customWidth="1"/>
  </cols>
  <sheetData>
    <row r="1" spans="1:18" s="53" customFormat="1" ht="15" thickBot="1">
      <c r="A1" s="159"/>
      <c r="B1" s="160" t="s">
        <v>177</v>
      </c>
      <c r="C1" s="161"/>
      <c r="D1" s="160" t="s">
        <v>178</v>
      </c>
      <c r="E1" s="161"/>
      <c r="F1" s="160" t="s">
        <v>179</v>
      </c>
      <c r="G1" s="161"/>
      <c r="H1" s="162"/>
      <c r="I1" s="160" t="s">
        <v>377</v>
      </c>
      <c r="J1" s="160"/>
      <c r="K1" s="161"/>
      <c r="L1" s="163" t="s">
        <v>180</v>
      </c>
      <c r="M1" s="164"/>
      <c r="N1" s="164"/>
      <c r="O1" s="165"/>
      <c r="P1" s="166"/>
      <c r="Q1" s="167"/>
      <c r="R1" s="167"/>
    </row>
    <row r="2" spans="1:18" ht="43.5">
      <c r="A2" s="168" t="s">
        <v>0</v>
      </c>
      <c r="B2" s="169" t="s">
        <v>181</v>
      </c>
      <c r="C2" s="170" t="s">
        <v>182</v>
      </c>
      <c r="D2" s="169" t="s">
        <v>181</v>
      </c>
      <c r="E2" s="170" t="s">
        <v>182</v>
      </c>
      <c r="F2" s="169" t="s">
        <v>181</v>
      </c>
      <c r="G2" s="171" t="s">
        <v>182</v>
      </c>
      <c r="H2" s="162" t="s">
        <v>183</v>
      </c>
      <c r="I2" s="169" t="s">
        <v>181</v>
      </c>
      <c r="J2" s="169" t="s">
        <v>182</v>
      </c>
      <c r="K2" s="172" t="s">
        <v>184</v>
      </c>
      <c r="L2" s="173" t="s">
        <v>177</v>
      </c>
      <c r="M2" s="174" t="s">
        <v>178</v>
      </c>
      <c r="N2" s="174" t="s">
        <v>179</v>
      </c>
      <c r="O2" s="175" t="s">
        <v>311</v>
      </c>
      <c r="P2" s="176" t="s">
        <v>185</v>
      </c>
      <c r="Q2" s="177" t="s">
        <v>186</v>
      </c>
      <c r="R2" s="176" t="s">
        <v>369</v>
      </c>
    </row>
    <row r="3" spans="1:19" ht="14.25">
      <c r="A3" s="178" t="s">
        <v>320</v>
      </c>
      <c r="B3" s="179">
        <v>0</v>
      </c>
      <c r="C3" s="180">
        <v>0</v>
      </c>
      <c r="D3" s="180">
        <v>0</v>
      </c>
      <c r="E3" s="180">
        <v>0</v>
      </c>
      <c r="F3" s="180">
        <v>16</v>
      </c>
      <c r="G3" s="180">
        <v>15</v>
      </c>
      <c r="H3" s="181">
        <f>ROUND(SUM(B3,C3,D3,E3,F3,G3)/2,2)</f>
        <v>15.5</v>
      </c>
      <c r="I3" s="180">
        <v>252</v>
      </c>
      <c r="J3" s="180">
        <v>253</v>
      </c>
      <c r="K3" s="182">
        <f>ROUND(AVERAGE(I3,J3),2)</f>
        <v>252.5</v>
      </c>
      <c r="L3" s="183">
        <v>0</v>
      </c>
      <c r="M3" s="183">
        <v>0</v>
      </c>
      <c r="N3" s="183">
        <v>127297</v>
      </c>
      <c r="O3" s="184">
        <f>ROUND(SUM(L3:N3),0)</f>
        <v>127297</v>
      </c>
      <c r="P3" s="185">
        <v>0</v>
      </c>
      <c r="Q3" s="186">
        <f>O3+P3</f>
        <v>127297</v>
      </c>
      <c r="R3" s="187">
        <v>0</v>
      </c>
      <c r="S3" s="54" t="s">
        <v>174</v>
      </c>
    </row>
    <row r="4" spans="1:18" ht="14.25">
      <c r="A4" s="178" t="s">
        <v>57</v>
      </c>
      <c r="B4" s="179">
        <v>833.6000000000009</v>
      </c>
      <c r="C4" s="180">
        <v>820.8000000000009</v>
      </c>
      <c r="D4" s="180">
        <v>0</v>
      </c>
      <c r="E4" s="180">
        <v>0</v>
      </c>
      <c r="F4" s="180">
        <v>12</v>
      </c>
      <c r="G4" s="180">
        <v>12</v>
      </c>
      <c r="H4" s="181">
        <f>ROUND(SUM(B4,C4,D4,E4,F4,G4)/2,2)</f>
        <v>839.2</v>
      </c>
      <c r="I4" s="180">
        <v>846.6</v>
      </c>
      <c r="J4" s="180">
        <v>832.8</v>
      </c>
      <c r="K4" s="182">
        <f>ROUND(AVERAGE(I4,J4),2)</f>
        <v>839.7</v>
      </c>
      <c r="L4" s="183">
        <v>6742538.199999991</v>
      </c>
      <c r="M4" s="183">
        <v>0</v>
      </c>
      <c r="N4" s="183">
        <v>98490</v>
      </c>
      <c r="O4" s="184">
        <f>ROUND(SUM(L4:N4),0)</f>
        <v>6841028</v>
      </c>
      <c r="P4" s="185">
        <v>0</v>
      </c>
      <c r="Q4" s="186">
        <f aca="true" t="shared" si="0" ref="Q4:Q67">O4+P4</f>
        <v>6841028</v>
      </c>
      <c r="R4" s="187">
        <v>350520</v>
      </c>
    </row>
    <row r="5" spans="1:18" ht="14.25">
      <c r="A5" s="178" t="s">
        <v>321</v>
      </c>
      <c r="B5" s="179">
        <v>0</v>
      </c>
      <c r="C5" s="180">
        <v>0</v>
      </c>
      <c r="D5" s="180">
        <v>0</v>
      </c>
      <c r="E5" s="180">
        <v>0</v>
      </c>
      <c r="F5" s="180">
        <v>19</v>
      </c>
      <c r="G5" s="180">
        <v>19</v>
      </c>
      <c r="H5" s="181">
        <f aca="true" t="shared" si="1" ref="H5:H66">ROUND(SUM(B5,C5,D5,E5,F5,G5)/2,2)</f>
        <v>19</v>
      </c>
      <c r="I5" s="180">
        <v>40</v>
      </c>
      <c r="J5" s="180">
        <v>40</v>
      </c>
      <c r="K5" s="182">
        <f aca="true" t="shared" si="2" ref="K5:K66">ROUND(AVERAGE(I5,J5),2)</f>
        <v>40</v>
      </c>
      <c r="L5" s="183">
        <v>0</v>
      </c>
      <c r="M5" s="183">
        <v>0</v>
      </c>
      <c r="N5" s="183">
        <v>152874</v>
      </c>
      <c r="O5" s="184">
        <f aca="true" t="shared" si="3" ref="O5:O66">ROUND(SUM(L5:N5),0)</f>
        <v>152874</v>
      </c>
      <c r="P5" s="185">
        <v>0</v>
      </c>
      <c r="Q5" s="186">
        <f t="shared" si="0"/>
        <v>152874</v>
      </c>
      <c r="R5" s="187">
        <v>0</v>
      </c>
    </row>
    <row r="6" spans="1:18" ht="14.25">
      <c r="A6" s="178" t="s">
        <v>322</v>
      </c>
      <c r="B6" s="179">
        <v>14.5</v>
      </c>
      <c r="C6" s="180">
        <v>14</v>
      </c>
      <c r="D6" s="180">
        <v>0</v>
      </c>
      <c r="E6" s="180">
        <v>0</v>
      </c>
      <c r="F6" s="180">
        <v>14</v>
      </c>
      <c r="G6" s="180">
        <v>14</v>
      </c>
      <c r="H6" s="181">
        <f t="shared" si="1"/>
        <v>28.25</v>
      </c>
      <c r="I6" s="180">
        <v>118</v>
      </c>
      <c r="J6" s="180">
        <v>118.5</v>
      </c>
      <c r="K6" s="182">
        <f t="shared" si="2"/>
        <v>118.25</v>
      </c>
      <c r="L6" s="183">
        <v>114655.5</v>
      </c>
      <c r="M6" s="183">
        <v>0</v>
      </c>
      <c r="N6" s="183">
        <v>112644</v>
      </c>
      <c r="O6" s="184">
        <f t="shared" si="3"/>
        <v>227300</v>
      </c>
      <c r="P6" s="185">
        <v>0</v>
      </c>
      <c r="Q6" s="186">
        <f t="shared" si="0"/>
        <v>227300</v>
      </c>
      <c r="R6" s="187">
        <v>0</v>
      </c>
    </row>
    <row r="7" spans="1:18" ht="14.25">
      <c r="A7" s="178" t="s">
        <v>58</v>
      </c>
      <c r="B7" s="179">
        <v>0</v>
      </c>
      <c r="C7" s="180">
        <v>0</v>
      </c>
      <c r="D7" s="180">
        <v>0</v>
      </c>
      <c r="E7" s="180">
        <v>0</v>
      </c>
      <c r="F7" s="180">
        <v>158.5</v>
      </c>
      <c r="G7" s="180">
        <v>158.5</v>
      </c>
      <c r="H7" s="181">
        <f t="shared" si="1"/>
        <v>158.5</v>
      </c>
      <c r="I7" s="180">
        <v>930</v>
      </c>
      <c r="J7" s="180">
        <v>923</v>
      </c>
      <c r="K7" s="182">
        <f t="shared" si="2"/>
        <v>926.5</v>
      </c>
      <c r="L7" s="183">
        <v>0</v>
      </c>
      <c r="M7" s="183">
        <v>0</v>
      </c>
      <c r="N7" s="183">
        <v>1306945</v>
      </c>
      <c r="O7" s="184">
        <f t="shared" si="3"/>
        <v>1306945</v>
      </c>
      <c r="P7" s="185">
        <v>0</v>
      </c>
      <c r="Q7" s="186">
        <f t="shared" si="0"/>
        <v>1306945</v>
      </c>
      <c r="R7" s="187">
        <v>-411056</v>
      </c>
    </row>
    <row r="8" spans="1:18" ht="14.25">
      <c r="A8" s="178" t="s">
        <v>59</v>
      </c>
      <c r="B8" s="179">
        <v>0</v>
      </c>
      <c r="C8" s="180">
        <v>0</v>
      </c>
      <c r="D8" s="180">
        <v>0</v>
      </c>
      <c r="E8" s="180">
        <v>0</v>
      </c>
      <c r="F8" s="180">
        <v>120.5</v>
      </c>
      <c r="G8" s="180">
        <v>118.5</v>
      </c>
      <c r="H8" s="181">
        <f t="shared" si="1"/>
        <v>119.5</v>
      </c>
      <c r="I8" s="180">
        <v>389.5</v>
      </c>
      <c r="J8" s="180">
        <v>385.5</v>
      </c>
      <c r="K8" s="182">
        <f t="shared" si="2"/>
        <v>387.5</v>
      </c>
      <c r="L8" s="183">
        <v>0</v>
      </c>
      <c r="M8" s="183">
        <v>0</v>
      </c>
      <c r="N8" s="183">
        <v>985076</v>
      </c>
      <c r="O8" s="184">
        <f t="shared" si="3"/>
        <v>985076</v>
      </c>
      <c r="P8" s="185">
        <v>0</v>
      </c>
      <c r="Q8" s="186">
        <f t="shared" si="0"/>
        <v>985076</v>
      </c>
      <c r="R8" s="187">
        <v>-449548</v>
      </c>
    </row>
    <row r="9" spans="1:18" ht="14.25">
      <c r="A9" s="178" t="s">
        <v>187</v>
      </c>
      <c r="B9" s="179">
        <v>0</v>
      </c>
      <c r="C9" s="180">
        <v>0</v>
      </c>
      <c r="D9" s="180">
        <v>0</v>
      </c>
      <c r="E9" s="180">
        <v>0</v>
      </c>
      <c r="F9" s="180">
        <v>20</v>
      </c>
      <c r="G9" s="180">
        <v>19</v>
      </c>
      <c r="H9" s="181">
        <f t="shared" si="1"/>
        <v>19.5</v>
      </c>
      <c r="I9" s="180">
        <v>57.5</v>
      </c>
      <c r="J9" s="180">
        <v>56.5</v>
      </c>
      <c r="K9" s="182">
        <f t="shared" si="2"/>
        <v>57</v>
      </c>
      <c r="L9" s="183">
        <v>0</v>
      </c>
      <c r="M9" s="183">
        <v>0</v>
      </c>
      <c r="N9" s="183">
        <v>156897</v>
      </c>
      <c r="O9" s="184">
        <f t="shared" si="3"/>
        <v>156897</v>
      </c>
      <c r="P9" s="185">
        <v>0</v>
      </c>
      <c r="Q9" s="186">
        <f t="shared" si="0"/>
        <v>156897</v>
      </c>
      <c r="R9" s="187">
        <v>-39912</v>
      </c>
    </row>
    <row r="10" spans="1:18" ht="14.25">
      <c r="A10" s="178" t="s">
        <v>60</v>
      </c>
      <c r="B10" s="179">
        <v>598.2000000000004</v>
      </c>
      <c r="C10" s="180">
        <v>627.2000000000004</v>
      </c>
      <c r="D10" s="180">
        <v>0</v>
      </c>
      <c r="E10" s="180">
        <v>0</v>
      </c>
      <c r="F10" s="180">
        <v>0</v>
      </c>
      <c r="G10" s="180">
        <v>0</v>
      </c>
      <c r="H10" s="181">
        <f t="shared" si="1"/>
        <v>612.7</v>
      </c>
      <c r="I10" s="180">
        <v>598.2</v>
      </c>
      <c r="J10" s="180">
        <v>627.2</v>
      </c>
      <c r="K10" s="182">
        <f t="shared" si="2"/>
        <v>612.7</v>
      </c>
      <c r="L10" s="183">
        <v>5066090.2</v>
      </c>
      <c r="M10" s="183">
        <v>0</v>
      </c>
      <c r="N10" s="183">
        <v>0</v>
      </c>
      <c r="O10" s="184">
        <f t="shared" si="3"/>
        <v>5066090</v>
      </c>
      <c r="P10" s="185">
        <v>0</v>
      </c>
      <c r="Q10" s="186">
        <f t="shared" si="0"/>
        <v>5066090</v>
      </c>
      <c r="R10" s="187">
        <v>1054716</v>
      </c>
    </row>
    <row r="11" spans="1:18" ht="14.25">
      <c r="A11" s="178" t="s">
        <v>61</v>
      </c>
      <c r="B11" s="179">
        <v>379.8000000000001</v>
      </c>
      <c r="C11" s="180">
        <v>366.8000000000001</v>
      </c>
      <c r="D11" s="180">
        <v>0</v>
      </c>
      <c r="E11" s="180">
        <v>0</v>
      </c>
      <c r="F11" s="180">
        <v>3.2</v>
      </c>
      <c r="G11" s="180">
        <v>2.8</v>
      </c>
      <c r="H11" s="181">
        <f t="shared" si="1"/>
        <v>376.3</v>
      </c>
      <c r="I11" s="180">
        <v>388.6</v>
      </c>
      <c r="J11" s="180">
        <v>372.6</v>
      </c>
      <c r="K11" s="182">
        <f t="shared" si="2"/>
        <v>380.6</v>
      </c>
      <c r="L11" s="183">
        <v>3003571.8000000017</v>
      </c>
      <c r="M11" s="183">
        <v>0</v>
      </c>
      <c r="N11" s="183">
        <v>24138</v>
      </c>
      <c r="O11" s="184">
        <f t="shared" si="3"/>
        <v>3027710</v>
      </c>
      <c r="P11" s="185">
        <v>43086.36999999998</v>
      </c>
      <c r="Q11" s="186">
        <f t="shared" si="0"/>
        <v>3070796.37</v>
      </c>
      <c r="R11" s="187">
        <v>347569</v>
      </c>
    </row>
    <row r="12" spans="1:18" ht="14.25">
      <c r="A12" s="178" t="s">
        <v>323</v>
      </c>
      <c r="B12" s="179">
        <v>25</v>
      </c>
      <c r="C12" s="180">
        <v>24</v>
      </c>
      <c r="D12" s="180">
        <v>0</v>
      </c>
      <c r="E12" s="180">
        <v>0</v>
      </c>
      <c r="F12" s="180">
        <v>4</v>
      </c>
      <c r="G12" s="180">
        <v>3</v>
      </c>
      <c r="H12" s="181">
        <f t="shared" si="1"/>
        <v>28</v>
      </c>
      <c r="I12" s="180">
        <v>40</v>
      </c>
      <c r="J12" s="180">
        <v>39</v>
      </c>
      <c r="K12" s="182">
        <f t="shared" si="2"/>
        <v>39.5</v>
      </c>
      <c r="L12" s="183">
        <v>212954</v>
      </c>
      <c r="M12" s="183">
        <v>0</v>
      </c>
      <c r="N12" s="183">
        <v>30422</v>
      </c>
      <c r="O12" s="184">
        <f t="shared" si="3"/>
        <v>243376</v>
      </c>
      <c r="P12" s="185">
        <v>0</v>
      </c>
      <c r="Q12" s="186">
        <f t="shared" si="0"/>
        <v>243376</v>
      </c>
      <c r="R12" s="187">
        <v>0</v>
      </c>
    </row>
    <row r="13" spans="1:18" ht="14.25">
      <c r="A13" s="178" t="s">
        <v>62</v>
      </c>
      <c r="B13" s="179">
        <v>43.5</v>
      </c>
      <c r="C13" s="180">
        <v>45.5</v>
      </c>
      <c r="D13" s="180">
        <v>10.5</v>
      </c>
      <c r="E13" s="180">
        <v>10.5</v>
      </c>
      <c r="F13" s="180">
        <v>5.5</v>
      </c>
      <c r="G13" s="180">
        <v>3.5</v>
      </c>
      <c r="H13" s="181">
        <f t="shared" si="1"/>
        <v>59.5</v>
      </c>
      <c r="I13" s="180">
        <v>104.5</v>
      </c>
      <c r="J13" s="180">
        <v>103.5</v>
      </c>
      <c r="K13" s="182">
        <f t="shared" si="2"/>
        <v>104</v>
      </c>
      <c r="L13" s="183">
        <v>361923</v>
      </c>
      <c r="M13" s="183">
        <v>86421</v>
      </c>
      <c r="N13" s="183">
        <v>36207</v>
      </c>
      <c r="O13" s="184">
        <f t="shared" si="3"/>
        <v>484551</v>
      </c>
      <c r="P13" s="185">
        <v>0</v>
      </c>
      <c r="Q13" s="186">
        <f t="shared" si="0"/>
        <v>484551</v>
      </c>
      <c r="R13" s="187">
        <v>-10813</v>
      </c>
    </row>
    <row r="14" spans="1:18" ht="14.25">
      <c r="A14" s="178" t="s">
        <v>63</v>
      </c>
      <c r="B14" s="179">
        <v>0</v>
      </c>
      <c r="C14" s="180">
        <v>0</v>
      </c>
      <c r="D14" s="180">
        <v>0</v>
      </c>
      <c r="E14" s="180">
        <v>0</v>
      </c>
      <c r="F14" s="180">
        <v>125.5</v>
      </c>
      <c r="G14" s="180">
        <v>124.5</v>
      </c>
      <c r="H14" s="181">
        <f t="shared" si="1"/>
        <v>125</v>
      </c>
      <c r="I14" s="180">
        <v>192</v>
      </c>
      <c r="J14" s="180">
        <v>186.5</v>
      </c>
      <c r="K14" s="182">
        <f t="shared" si="2"/>
        <v>189.25</v>
      </c>
      <c r="L14" s="183">
        <v>0</v>
      </c>
      <c r="M14" s="183">
        <v>0</v>
      </c>
      <c r="N14" s="183">
        <v>1017701</v>
      </c>
      <c r="O14" s="184">
        <f t="shared" si="3"/>
        <v>1017701</v>
      </c>
      <c r="P14" s="185">
        <v>0</v>
      </c>
      <c r="Q14" s="186">
        <f t="shared" si="0"/>
        <v>1017701</v>
      </c>
      <c r="R14" s="187">
        <v>232897</v>
      </c>
    </row>
    <row r="15" spans="1:18" ht="14.25">
      <c r="A15" s="178" t="s">
        <v>64</v>
      </c>
      <c r="B15" s="179">
        <v>0</v>
      </c>
      <c r="C15" s="180">
        <v>0</v>
      </c>
      <c r="D15" s="180">
        <v>0</v>
      </c>
      <c r="E15" s="180">
        <v>0</v>
      </c>
      <c r="F15" s="180">
        <v>18.5</v>
      </c>
      <c r="G15" s="180">
        <v>18.5</v>
      </c>
      <c r="H15" s="181">
        <f t="shared" si="1"/>
        <v>18.5</v>
      </c>
      <c r="I15" s="180">
        <v>68</v>
      </c>
      <c r="J15" s="180">
        <v>67.5</v>
      </c>
      <c r="K15" s="182">
        <f t="shared" si="2"/>
        <v>67.75</v>
      </c>
      <c r="L15" s="183">
        <v>0</v>
      </c>
      <c r="M15" s="183">
        <v>0</v>
      </c>
      <c r="N15" s="183">
        <v>148851</v>
      </c>
      <c r="O15" s="184">
        <f t="shared" si="3"/>
        <v>148851</v>
      </c>
      <c r="P15" s="185">
        <v>0</v>
      </c>
      <c r="Q15" s="186">
        <f t="shared" si="0"/>
        <v>148851</v>
      </c>
      <c r="R15" s="187">
        <v>-70107</v>
      </c>
    </row>
    <row r="16" spans="1:18" ht="14.25">
      <c r="A16" s="178" t="s">
        <v>65</v>
      </c>
      <c r="B16" s="179">
        <v>221.39999999999992</v>
      </c>
      <c r="C16" s="180">
        <v>225.7999999999999</v>
      </c>
      <c r="D16" s="180">
        <v>0</v>
      </c>
      <c r="E16" s="180">
        <v>0</v>
      </c>
      <c r="F16" s="180">
        <v>0</v>
      </c>
      <c r="G16" s="180">
        <v>0</v>
      </c>
      <c r="H16" s="181">
        <f t="shared" si="1"/>
        <v>223.6</v>
      </c>
      <c r="I16" s="180">
        <v>222.4</v>
      </c>
      <c r="J16" s="180">
        <v>225.8</v>
      </c>
      <c r="K16" s="182">
        <f t="shared" si="2"/>
        <v>224.1</v>
      </c>
      <c r="L16" s="183">
        <v>1811682.6000000006</v>
      </c>
      <c r="M16" s="183">
        <v>0</v>
      </c>
      <c r="N16" s="183">
        <v>0</v>
      </c>
      <c r="O16" s="184">
        <f t="shared" si="3"/>
        <v>1811683</v>
      </c>
      <c r="P16" s="185">
        <v>0</v>
      </c>
      <c r="Q16" s="186">
        <f t="shared" si="0"/>
        <v>1811683</v>
      </c>
      <c r="R16" s="187">
        <v>-906771</v>
      </c>
    </row>
    <row r="17" spans="1:18" ht="14.25">
      <c r="A17" s="178" t="s">
        <v>324</v>
      </c>
      <c r="B17" s="179">
        <v>0</v>
      </c>
      <c r="C17" s="180">
        <v>0</v>
      </c>
      <c r="D17" s="180">
        <v>0</v>
      </c>
      <c r="E17" s="180">
        <v>0</v>
      </c>
      <c r="F17" s="180">
        <v>24</v>
      </c>
      <c r="G17" s="180">
        <v>24</v>
      </c>
      <c r="H17" s="181">
        <f t="shared" si="1"/>
        <v>24</v>
      </c>
      <c r="I17" s="180">
        <v>79</v>
      </c>
      <c r="J17" s="180">
        <v>80</v>
      </c>
      <c r="K17" s="182">
        <f t="shared" si="2"/>
        <v>79.5</v>
      </c>
      <c r="L17" s="183">
        <v>0</v>
      </c>
      <c r="M17" s="183">
        <v>0</v>
      </c>
      <c r="N17" s="183">
        <v>193104</v>
      </c>
      <c r="O17" s="184">
        <f t="shared" si="3"/>
        <v>193104</v>
      </c>
      <c r="P17" s="185">
        <v>0</v>
      </c>
      <c r="Q17" s="186">
        <f t="shared" si="0"/>
        <v>193104</v>
      </c>
      <c r="R17" s="187">
        <v>0</v>
      </c>
    </row>
    <row r="18" spans="1:18" ht="14.25">
      <c r="A18" s="178" t="s">
        <v>325</v>
      </c>
      <c r="B18" s="179">
        <v>0</v>
      </c>
      <c r="C18" s="180">
        <v>0</v>
      </c>
      <c r="D18" s="180">
        <v>0</v>
      </c>
      <c r="E18" s="180">
        <v>0</v>
      </c>
      <c r="F18" s="180">
        <v>54.5</v>
      </c>
      <c r="G18" s="180">
        <v>51.5</v>
      </c>
      <c r="H18" s="181">
        <f t="shared" si="1"/>
        <v>53</v>
      </c>
      <c r="I18" s="180">
        <v>163</v>
      </c>
      <c r="J18" s="180">
        <v>159.5</v>
      </c>
      <c r="K18" s="182">
        <f t="shared" si="2"/>
        <v>161.25</v>
      </c>
      <c r="L18" s="183">
        <v>0</v>
      </c>
      <c r="M18" s="183">
        <v>0</v>
      </c>
      <c r="N18" s="183">
        <v>426438</v>
      </c>
      <c r="O18" s="184">
        <f t="shared" si="3"/>
        <v>426438</v>
      </c>
      <c r="P18" s="185">
        <v>0</v>
      </c>
      <c r="Q18" s="186">
        <f t="shared" si="0"/>
        <v>426438</v>
      </c>
      <c r="R18" s="187">
        <v>-60573</v>
      </c>
    </row>
    <row r="19" spans="1:18" ht="14.25">
      <c r="A19" s="178" t="s">
        <v>66</v>
      </c>
      <c r="B19" s="179">
        <v>158.39999999999998</v>
      </c>
      <c r="C19" s="180">
        <v>158.99999999999997</v>
      </c>
      <c r="D19" s="180">
        <v>0</v>
      </c>
      <c r="E19" s="180">
        <v>0</v>
      </c>
      <c r="F19" s="180">
        <v>0</v>
      </c>
      <c r="G19" s="180">
        <v>0</v>
      </c>
      <c r="H19" s="181">
        <f t="shared" si="1"/>
        <v>158.7</v>
      </c>
      <c r="I19" s="180">
        <v>161.4</v>
      </c>
      <c r="J19" s="180">
        <v>162</v>
      </c>
      <c r="K19" s="182">
        <f t="shared" si="2"/>
        <v>161.7</v>
      </c>
      <c r="L19" s="183">
        <v>1276900.2000000002</v>
      </c>
      <c r="M19" s="183">
        <v>0</v>
      </c>
      <c r="N19" s="183">
        <v>0</v>
      </c>
      <c r="O19" s="184">
        <f t="shared" si="3"/>
        <v>1276900</v>
      </c>
      <c r="P19" s="185">
        <v>0</v>
      </c>
      <c r="Q19" s="186">
        <f t="shared" si="0"/>
        <v>1276900</v>
      </c>
      <c r="R19" s="187">
        <v>357077</v>
      </c>
    </row>
    <row r="20" spans="1:18" ht="14.25">
      <c r="A20" s="178" t="s">
        <v>67</v>
      </c>
      <c r="B20" s="179">
        <v>464.5</v>
      </c>
      <c r="C20" s="180">
        <v>469</v>
      </c>
      <c r="D20" s="180">
        <v>0</v>
      </c>
      <c r="E20" s="180">
        <v>0</v>
      </c>
      <c r="F20" s="180">
        <v>8</v>
      </c>
      <c r="G20" s="180">
        <v>8</v>
      </c>
      <c r="H20" s="181">
        <f t="shared" si="1"/>
        <v>474.75</v>
      </c>
      <c r="I20" s="180">
        <v>479.5</v>
      </c>
      <c r="J20" s="180">
        <v>486</v>
      </c>
      <c r="K20" s="182">
        <f t="shared" si="2"/>
        <v>482.75</v>
      </c>
      <c r="L20" s="183">
        <v>3755470.5</v>
      </c>
      <c r="M20" s="183">
        <v>0</v>
      </c>
      <c r="N20" s="183">
        <v>64368</v>
      </c>
      <c r="O20" s="184">
        <f t="shared" si="3"/>
        <v>3819839</v>
      </c>
      <c r="P20" s="185">
        <v>16671.090000000007</v>
      </c>
      <c r="Q20" s="186">
        <f t="shared" si="0"/>
        <v>3836510.09</v>
      </c>
      <c r="R20" s="187">
        <v>73595</v>
      </c>
    </row>
    <row r="21" spans="1:18" ht="14.25">
      <c r="A21" s="178" t="s">
        <v>326</v>
      </c>
      <c r="B21" s="179">
        <v>0</v>
      </c>
      <c r="C21" s="180">
        <v>0</v>
      </c>
      <c r="D21" s="180">
        <v>0</v>
      </c>
      <c r="E21" s="180">
        <v>0</v>
      </c>
      <c r="F21" s="180">
        <v>51</v>
      </c>
      <c r="G21" s="180">
        <v>47.5</v>
      </c>
      <c r="H21" s="181">
        <f t="shared" si="1"/>
        <v>49.25</v>
      </c>
      <c r="I21" s="180">
        <v>397</v>
      </c>
      <c r="J21" s="180">
        <v>395</v>
      </c>
      <c r="K21" s="182">
        <f t="shared" si="2"/>
        <v>396</v>
      </c>
      <c r="L21" s="183">
        <v>0</v>
      </c>
      <c r="M21" s="183">
        <v>0</v>
      </c>
      <c r="N21" s="183">
        <v>396265.5</v>
      </c>
      <c r="O21" s="184">
        <f t="shared" si="3"/>
        <v>396266</v>
      </c>
      <c r="P21" s="185">
        <v>0</v>
      </c>
      <c r="Q21" s="186">
        <f t="shared" si="0"/>
        <v>396266</v>
      </c>
      <c r="R21" s="187">
        <v>3815</v>
      </c>
    </row>
    <row r="22" spans="1:18" ht="14.25">
      <c r="A22" s="178" t="s">
        <v>68</v>
      </c>
      <c r="B22" s="179">
        <v>0</v>
      </c>
      <c r="C22" s="180">
        <v>0</v>
      </c>
      <c r="D22" s="180">
        <v>0</v>
      </c>
      <c r="E22" s="180">
        <v>0</v>
      </c>
      <c r="F22" s="180">
        <v>58</v>
      </c>
      <c r="G22" s="180">
        <v>60.5</v>
      </c>
      <c r="H22" s="181">
        <f t="shared" si="1"/>
        <v>59.25</v>
      </c>
      <c r="I22" s="180">
        <v>139</v>
      </c>
      <c r="J22" s="180">
        <v>143</v>
      </c>
      <c r="K22" s="182">
        <f t="shared" si="2"/>
        <v>141</v>
      </c>
      <c r="L22" s="183">
        <v>0</v>
      </c>
      <c r="M22" s="183">
        <v>0</v>
      </c>
      <c r="N22" s="183">
        <v>476725.5</v>
      </c>
      <c r="O22" s="184">
        <f t="shared" si="3"/>
        <v>476726</v>
      </c>
      <c r="P22" s="185">
        <v>0</v>
      </c>
      <c r="Q22" s="186">
        <f t="shared" si="0"/>
        <v>476726</v>
      </c>
      <c r="R22" s="187">
        <v>38298</v>
      </c>
    </row>
    <row r="23" spans="1:18" ht="14.25">
      <c r="A23" s="178" t="s">
        <v>69</v>
      </c>
      <c r="B23" s="179">
        <v>324.5</v>
      </c>
      <c r="C23" s="180">
        <v>286.5</v>
      </c>
      <c r="D23" s="180">
        <v>0</v>
      </c>
      <c r="E23" s="180">
        <v>0</v>
      </c>
      <c r="F23" s="180">
        <v>0</v>
      </c>
      <c r="G23" s="180">
        <v>0</v>
      </c>
      <c r="H23" s="181">
        <f t="shared" si="1"/>
        <v>305.5</v>
      </c>
      <c r="I23" s="180">
        <v>332.5</v>
      </c>
      <c r="J23" s="180">
        <v>289</v>
      </c>
      <c r="K23" s="182">
        <f t="shared" si="2"/>
        <v>310.75</v>
      </c>
      <c r="L23" s="183">
        <v>2484216</v>
      </c>
      <c r="M23" s="183">
        <v>0</v>
      </c>
      <c r="N23" s="183">
        <v>0</v>
      </c>
      <c r="O23" s="184">
        <f t="shared" si="3"/>
        <v>2484216</v>
      </c>
      <c r="P23" s="185">
        <v>33777.180000000015</v>
      </c>
      <c r="Q23" s="186">
        <f t="shared" si="0"/>
        <v>2517993.18</v>
      </c>
      <c r="R23" s="187">
        <v>193911</v>
      </c>
    </row>
    <row r="24" spans="1:18" ht="14.25">
      <c r="A24" s="178" t="s">
        <v>188</v>
      </c>
      <c r="B24" s="179">
        <v>0</v>
      </c>
      <c r="C24" s="180">
        <v>0</v>
      </c>
      <c r="D24" s="180">
        <v>0</v>
      </c>
      <c r="E24" s="180">
        <v>0</v>
      </c>
      <c r="F24" s="180">
        <v>23</v>
      </c>
      <c r="G24" s="180">
        <v>23</v>
      </c>
      <c r="H24" s="181">
        <f t="shared" si="1"/>
        <v>23</v>
      </c>
      <c r="I24" s="180">
        <v>136</v>
      </c>
      <c r="J24" s="180">
        <v>137</v>
      </c>
      <c r="K24" s="182">
        <f t="shared" si="2"/>
        <v>136.5</v>
      </c>
      <c r="L24" s="183">
        <v>0</v>
      </c>
      <c r="M24" s="183">
        <v>0</v>
      </c>
      <c r="N24" s="183">
        <v>199916</v>
      </c>
      <c r="O24" s="184">
        <f t="shared" si="3"/>
        <v>199916</v>
      </c>
      <c r="P24" s="185">
        <v>0</v>
      </c>
      <c r="Q24" s="186">
        <f t="shared" si="0"/>
        <v>199916</v>
      </c>
      <c r="R24" s="187">
        <v>-213875</v>
      </c>
    </row>
    <row r="25" spans="1:18" ht="14.25">
      <c r="A25" s="178" t="s">
        <v>70</v>
      </c>
      <c r="B25" s="179">
        <v>181.79999999999998</v>
      </c>
      <c r="C25" s="180">
        <v>179.79999999999998</v>
      </c>
      <c r="D25" s="180">
        <v>0</v>
      </c>
      <c r="E25" s="180">
        <v>0</v>
      </c>
      <c r="F25" s="180">
        <v>6.6</v>
      </c>
      <c r="G25" s="180">
        <v>6.6</v>
      </c>
      <c r="H25" s="181">
        <f t="shared" si="1"/>
        <v>187.4</v>
      </c>
      <c r="I25" s="180">
        <v>229.2</v>
      </c>
      <c r="J25" s="180">
        <v>227.2</v>
      </c>
      <c r="K25" s="182">
        <f t="shared" si="2"/>
        <v>228.2</v>
      </c>
      <c r="L25" s="183">
        <v>1454716.8</v>
      </c>
      <c r="M25" s="183">
        <v>0</v>
      </c>
      <c r="N25" s="183">
        <v>53103.6</v>
      </c>
      <c r="O25" s="184">
        <f t="shared" si="3"/>
        <v>1507820</v>
      </c>
      <c r="P25" s="185">
        <v>16955.41000000001</v>
      </c>
      <c r="Q25" s="186">
        <f t="shared" si="0"/>
        <v>1524775.41</v>
      </c>
      <c r="R25" s="187">
        <v>-480319</v>
      </c>
    </row>
    <row r="26" spans="1:18" ht="14.25">
      <c r="A26" s="178" t="s">
        <v>71</v>
      </c>
      <c r="B26" s="179">
        <v>0</v>
      </c>
      <c r="C26" s="180">
        <v>0</v>
      </c>
      <c r="D26" s="180">
        <v>0</v>
      </c>
      <c r="E26" s="180">
        <v>0</v>
      </c>
      <c r="F26" s="180">
        <v>63</v>
      </c>
      <c r="G26" s="180">
        <v>62</v>
      </c>
      <c r="H26" s="181">
        <f t="shared" si="1"/>
        <v>62.5</v>
      </c>
      <c r="I26" s="180">
        <v>589</v>
      </c>
      <c r="J26" s="180">
        <v>589</v>
      </c>
      <c r="K26" s="182">
        <f t="shared" si="2"/>
        <v>589</v>
      </c>
      <c r="L26" s="183">
        <v>0</v>
      </c>
      <c r="M26" s="183">
        <v>0</v>
      </c>
      <c r="N26" s="183">
        <v>543250</v>
      </c>
      <c r="O26" s="184">
        <f t="shared" si="3"/>
        <v>543250</v>
      </c>
      <c r="P26" s="185">
        <v>0</v>
      </c>
      <c r="Q26" s="186">
        <f t="shared" si="0"/>
        <v>543250</v>
      </c>
      <c r="R26" s="187">
        <v>-855701</v>
      </c>
    </row>
    <row r="27" spans="1:18" ht="14.25">
      <c r="A27" s="178" t="s">
        <v>189</v>
      </c>
      <c r="B27" s="179">
        <v>0</v>
      </c>
      <c r="C27" s="180">
        <v>0</v>
      </c>
      <c r="D27" s="180">
        <v>0</v>
      </c>
      <c r="E27" s="180">
        <v>0</v>
      </c>
      <c r="F27" s="180">
        <v>14.5</v>
      </c>
      <c r="G27" s="180">
        <v>13.5</v>
      </c>
      <c r="H27" s="181">
        <f t="shared" si="1"/>
        <v>14</v>
      </c>
      <c r="I27" s="180">
        <v>55.5</v>
      </c>
      <c r="J27" s="180">
        <v>55</v>
      </c>
      <c r="K27" s="182">
        <f t="shared" si="2"/>
        <v>55.25</v>
      </c>
      <c r="L27" s="183">
        <v>0</v>
      </c>
      <c r="M27" s="183">
        <v>0</v>
      </c>
      <c r="N27" s="183">
        <v>112644</v>
      </c>
      <c r="O27" s="184">
        <f t="shared" si="3"/>
        <v>112644</v>
      </c>
      <c r="P27" s="185">
        <v>0</v>
      </c>
      <c r="Q27" s="186">
        <f t="shared" si="0"/>
        <v>112644</v>
      </c>
      <c r="R27" s="187">
        <v>-9258</v>
      </c>
    </row>
    <row r="28" spans="1:18" ht="14.25">
      <c r="A28" s="178" t="s">
        <v>72</v>
      </c>
      <c r="B28" s="179">
        <v>0</v>
      </c>
      <c r="C28" s="180">
        <v>0</v>
      </c>
      <c r="D28" s="180">
        <v>0</v>
      </c>
      <c r="E28" s="180">
        <v>0</v>
      </c>
      <c r="F28" s="180">
        <v>89.79999999999998</v>
      </c>
      <c r="G28" s="180">
        <v>87.79999999999998</v>
      </c>
      <c r="H28" s="181">
        <f t="shared" si="1"/>
        <v>88.8</v>
      </c>
      <c r="I28" s="180">
        <v>313.2</v>
      </c>
      <c r="J28" s="180">
        <v>312.2</v>
      </c>
      <c r="K28" s="182">
        <f t="shared" si="2"/>
        <v>312.7</v>
      </c>
      <c r="L28" s="183">
        <v>0</v>
      </c>
      <c r="M28" s="183">
        <v>0</v>
      </c>
      <c r="N28" s="183">
        <v>733864.7999999999</v>
      </c>
      <c r="O28" s="184">
        <f t="shared" si="3"/>
        <v>733865</v>
      </c>
      <c r="P28" s="185">
        <v>0</v>
      </c>
      <c r="Q28" s="186">
        <f t="shared" si="0"/>
        <v>733865</v>
      </c>
      <c r="R28" s="187">
        <v>-337785</v>
      </c>
    </row>
    <row r="29" spans="1:18" ht="14.25">
      <c r="A29" s="178" t="s">
        <v>73</v>
      </c>
      <c r="B29" s="179">
        <v>23</v>
      </c>
      <c r="C29" s="180">
        <v>27</v>
      </c>
      <c r="D29" s="180">
        <v>9</v>
      </c>
      <c r="E29" s="180">
        <v>6</v>
      </c>
      <c r="F29" s="180">
        <v>0</v>
      </c>
      <c r="G29" s="180">
        <v>0</v>
      </c>
      <c r="H29" s="181">
        <f t="shared" si="1"/>
        <v>32.5</v>
      </c>
      <c r="I29" s="180">
        <v>32</v>
      </c>
      <c r="J29" s="180">
        <v>33</v>
      </c>
      <c r="K29" s="182">
        <f t="shared" si="2"/>
        <v>32.5</v>
      </c>
      <c r="L29" s="183">
        <v>217300</v>
      </c>
      <c r="M29" s="183">
        <v>65190</v>
      </c>
      <c r="N29" s="183">
        <v>0</v>
      </c>
      <c r="O29" s="184">
        <f t="shared" si="3"/>
        <v>282490</v>
      </c>
      <c r="P29" s="185">
        <v>1904</v>
      </c>
      <c r="Q29" s="186">
        <f t="shared" si="0"/>
        <v>284394</v>
      </c>
      <c r="R29" s="187">
        <v>-428596</v>
      </c>
    </row>
    <row r="30" spans="1:18" ht="14.25">
      <c r="A30" s="178" t="s">
        <v>327</v>
      </c>
      <c r="B30" s="179">
        <v>0</v>
      </c>
      <c r="C30" s="180">
        <v>0</v>
      </c>
      <c r="D30" s="180">
        <v>0</v>
      </c>
      <c r="E30" s="180">
        <v>0</v>
      </c>
      <c r="F30" s="180">
        <v>6</v>
      </c>
      <c r="G30" s="180">
        <v>6</v>
      </c>
      <c r="H30" s="181">
        <f t="shared" si="1"/>
        <v>6</v>
      </c>
      <c r="I30" s="180">
        <v>35</v>
      </c>
      <c r="J30" s="180">
        <v>34</v>
      </c>
      <c r="K30" s="182">
        <f t="shared" si="2"/>
        <v>34.5</v>
      </c>
      <c r="L30" s="183">
        <v>0</v>
      </c>
      <c r="M30" s="183">
        <v>0</v>
      </c>
      <c r="N30" s="183">
        <v>52152</v>
      </c>
      <c r="O30" s="184">
        <f t="shared" si="3"/>
        <v>52152</v>
      </c>
      <c r="P30" s="185">
        <v>0</v>
      </c>
      <c r="Q30" s="186">
        <f t="shared" si="0"/>
        <v>52152</v>
      </c>
      <c r="R30" s="187">
        <v>0</v>
      </c>
    </row>
    <row r="31" spans="1:18" ht="14.25">
      <c r="A31" s="178" t="s">
        <v>74</v>
      </c>
      <c r="B31" s="179">
        <v>0</v>
      </c>
      <c r="C31" s="180">
        <v>0</v>
      </c>
      <c r="D31" s="180">
        <v>0</v>
      </c>
      <c r="E31" s="180">
        <v>0</v>
      </c>
      <c r="F31" s="180">
        <v>17</v>
      </c>
      <c r="G31" s="180">
        <v>16.5</v>
      </c>
      <c r="H31" s="181">
        <f t="shared" si="1"/>
        <v>16.75</v>
      </c>
      <c r="I31" s="180">
        <v>85</v>
      </c>
      <c r="J31" s="180">
        <v>87.5</v>
      </c>
      <c r="K31" s="182">
        <f t="shared" si="2"/>
        <v>86.25</v>
      </c>
      <c r="L31" s="183">
        <v>0</v>
      </c>
      <c r="M31" s="183">
        <v>0</v>
      </c>
      <c r="N31" s="183">
        <v>134770.5</v>
      </c>
      <c r="O31" s="184">
        <f t="shared" si="3"/>
        <v>134771</v>
      </c>
      <c r="P31" s="185">
        <v>0</v>
      </c>
      <c r="Q31" s="186">
        <f t="shared" si="0"/>
        <v>134771</v>
      </c>
      <c r="R31" s="187">
        <v>-52889</v>
      </c>
    </row>
    <row r="32" spans="1:18" ht="14.25">
      <c r="A32" s="178" t="s">
        <v>328</v>
      </c>
      <c r="B32" s="179">
        <v>0</v>
      </c>
      <c r="C32" s="180">
        <v>0</v>
      </c>
      <c r="D32" s="180">
        <v>0</v>
      </c>
      <c r="E32" s="180">
        <v>0</v>
      </c>
      <c r="F32" s="180">
        <v>28.5</v>
      </c>
      <c r="G32" s="180">
        <v>27.5</v>
      </c>
      <c r="H32" s="181">
        <f t="shared" si="1"/>
        <v>28</v>
      </c>
      <c r="I32" s="180">
        <v>129.5</v>
      </c>
      <c r="J32" s="180">
        <v>128.5</v>
      </c>
      <c r="K32" s="182">
        <f t="shared" si="2"/>
        <v>129</v>
      </c>
      <c r="L32" s="183">
        <v>0</v>
      </c>
      <c r="M32" s="183">
        <v>0</v>
      </c>
      <c r="N32" s="183">
        <v>225288</v>
      </c>
      <c r="O32" s="184">
        <f t="shared" si="3"/>
        <v>225288</v>
      </c>
      <c r="P32" s="185">
        <v>0</v>
      </c>
      <c r="Q32" s="186">
        <f t="shared" si="0"/>
        <v>225288</v>
      </c>
      <c r="R32" s="187">
        <v>0</v>
      </c>
    </row>
    <row r="33" spans="1:18" ht="14.25">
      <c r="A33" s="178" t="s">
        <v>190</v>
      </c>
      <c r="B33" s="179">
        <v>195.5</v>
      </c>
      <c r="C33" s="180">
        <v>190</v>
      </c>
      <c r="D33" s="180">
        <v>0</v>
      </c>
      <c r="E33" s="180">
        <v>0</v>
      </c>
      <c r="F33" s="180">
        <v>8</v>
      </c>
      <c r="G33" s="180">
        <v>8</v>
      </c>
      <c r="H33" s="181">
        <f t="shared" si="1"/>
        <v>200.75</v>
      </c>
      <c r="I33" s="180">
        <v>211.5</v>
      </c>
      <c r="J33" s="180">
        <v>206</v>
      </c>
      <c r="K33" s="182">
        <f t="shared" si="2"/>
        <v>208.75</v>
      </c>
      <c r="L33" s="183">
        <v>1550866.5</v>
      </c>
      <c r="M33" s="183">
        <v>0</v>
      </c>
      <c r="N33" s="183">
        <v>64368</v>
      </c>
      <c r="O33" s="184">
        <f t="shared" si="3"/>
        <v>1615235</v>
      </c>
      <c r="P33" s="185">
        <v>0</v>
      </c>
      <c r="Q33" s="186">
        <f t="shared" si="0"/>
        <v>1615235</v>
      </c>
      <c r="R33" s="187">
        <v>16920</v>
      </c>
    </row>
    <row r="34" spans="1:18" ht="14.25">
      <c r="A34" s="178" t="s">
        <v>75</v>
      </c>
      <c r="B34" s="179">
        <v>68.80000000000001</v>
      </c>
      <c r="C34" s="180">
        <v>67.4</v>
      </c>
      <c r="D34" s="180">
        <v>0</v>
      </c>
      <c r="E34" s="180">
        <v>0</v>
      </c>
      <c r="F34" s="180">
        <v>0</v>
      </c>
      <c r="G34" s="180">
        <v>0</v>
      </c>
      <c r="H34" s="181">
        <f t="shared" si="1"/>
        <v>68.1</v>
      </c>
      <c r="I34" s="180">
        <v>68.8</v>
      </c>
      <c r="J34" s="180">
        <v>68.4</v>
      </c>
      <c r="K34" s="182">
        <f t="shared" si="2"/>
        <v>68.6</v>
      </c>
      <c r="L34" s="183">
        <v>547932.6</v>
      </c>
      <c r="M34" s="183">
        <v>0</v>
      </c>
      <c r="N34" s="183">
        <v>0</v>
      </c>
      <c r="O34" s="184">
        <f t="shared" si="3"/>
        <v>547933</v>
      </c>
      <c r="P34" s="185">
        <v>0</v>
      </c>
      <c r="Q34" s="186">
        <f t="shared" si="0"/>
        <v>547933</v>
      </c>
      <c r="R34" s="187">
        <v>-75058</v>
      </c>
    </row>
    <row r="35" spans="1:18" ht="14.25">
      <c r="A35" s="178" t="s">
        <v>76</v>
      </c>
      <c r="B35" s="179">
        <v>200</v>
      </c>
      <c r="C35" s="180">
        <v>194</v>
      </c>
      <c r="D35" s="180">
        <v>0</v>
      </c>
      <c r="E35" s="180">
        <v>0</v>
      </c>
      <c r="F35" s="180">
        <v>0</v>
      </c>
      <c r="G35" s="180">
        <v>0</v>
      </c>
      <c r="H35" s="181">
        <f t="shared" si="1"/>
        <v>197</v>
      </c>
      <c r="I35" s="180">
        <v>200</v>
      </c>
      <c r="J35" s="180">
        <v>194</v>
      </c>
      <c r="K35" s="182">
        <f t="shared" si="2"/>
        <v>197</v>
      </c>
      <c r="L35" s="183">
        <v>1604765</v>
      </c>
      <c r="M35" s="183">
        <v>0</v>
      </c>
      <c r="N35" s="183">
        <v>0</v>
      </c>
      <c r="O35" s="184">
        <f t="shared" si="3"/>
        <v>1604765</v>
      </c>
      <c r="P35" s="185">
        <v>0</v>
      </c>
      <c r="Q35" s="186">
        <f t="shared" si="0"/>
        <v>1604765</v>
      </c>
      <c r="R35" s="187">
        <v>424524</v>
      </c>
    </row>
    <row r="36" spans="1:18" ht="14.25">
      <c r="A36" s="178" t="s">
        <v>77</v>
      </c>
      <c r="B36" s="179">
        <v>0</v>
      </c>
      <c r="C36" s="180">
        <v>0</v>
      </c>
      <c r="D36" s="180">
        <v>0</v>
      </c>
      <c r="E36" s="180">
        <v>0</v>
      </c>
      <c r="F36" s="180">
        <v>154</v>
      </c>
      <c r="G36" s="180">
        <v>153</v>
      </c>
      <c r="H36" s="181">
        <f t="shared" si="1"/>
        <v>153.5</v>
      </c>
      <c r="I36" s="180">
        <v>477</v>
      </c>
      <c r="J36" s="180">
        <v>476</v>
      </c>
      <c r="K36" s="182">
        <f t="shared" si="2"/>
        <v>476.5</v>
      </c>
      <c r="L36" s="183">
        <v>0</v>
      </c>
      <c r="M36" s="183">
        <v>0</v>
      </c>
      <c r="N36" s="183">
        <v>1257348</v>
      </c>
      <c r="O36" s="184">
        <f t="shared" si="3"/>
        <v>1257348</v>
      </c>
      <c r="P36" s="185">
        <v>0</v>
      </c>
      <c r="Q36" s="186">
        <f t="shared" si="0"/>
        <v>1257348</v>
      </c>
      <c r="R36" s="187">
        <v>-607682</v>
      </c>
    </row>
    <row r="37" spans="1:18" ht="14.25">
      <c r="A37" s="178" t="s">
        <v>191</v>
      </c>
      <c r="B37" s="179">
        <v>0</v>
      </c>
      <c r="C37" s="180">
        <v>0</v>
      </c>
      <c r="D37" s="180">
        <v>0</v>
      </c>
      <c r="E37" s="180">
        <v>0</v>
      </c>
      <c r="F37" s="180">
        <v>70.5</v>
      </c>
      <c r="G37" s="180">
        <v>68.5</v>
      </c>
      <c r="H37" s="181">
        <f t="shared" si="1"/>
        <v>69.5</v>
      </c>
      <c r="I37" s="180">
        <v>115.5</v>
      </c>
      <c r="J37" s="180">
        <v>113.5</v>
      </c>
      <c r="K37" s="182">
        <f t="shared" si="2"/>
        <v>114.5</v>
      </c>
      <c r="L37" s="183">
        <v>0</v>
      </c>
      <c r="M37" s="183">
        <v>0</v>
      </c>
      <c r="N37" s="183">
        <v>569210</v>
      </c>
      <c r="O37" s="184">
        <f t="shared" si="3"/>
        <v>569210</v>
      </c>
      <c r="P37" s="185">
        <v>0</v>
      </c>
      <c r="Q37" s="186">
        <f t="shared" si="0"/>
        <v>569210</v>
      </c>
      <c r="R37" s="187">
        <v>105762</v>
      </c>
    </row>
    <row r="38" spans="1:18" ht="14.25">
      <c r="A38" s="178" t="s">
        <v>22</v>
      </c>
      <c r="B38" s="179">
        <v>0</v>
      </c>
      <c r="C38" s="180">
        <v>0</v>
      </c>
      <c r="D38" s="180">
        <v>157.5</v>
      </c>
      <c r="E38" s="180">
        <v>153.5</v>
      </c>
      <c r="F38" s="180">
        <v>0</v>
      </c>
      <c r="G38" s="180">
        <v>0</v>
      </c>
      <c r="H38" s="181">
        <f t="shared" si="1"/>
        <v>155.5</v>
      </c>
      <c r="I38" s="180">
        <v>222</v>
      </c>
      <c r="J38" s="180">
        <v>217</v>
      </c>
      <c r="K38" s="182">
        <f t="shared" si="2"/>
        <v>219.5</v>
      </c>
      <c r="L38" s="183">
        <v>0</v>
      </c>
      <c r="M38" s="183">
        <v>1251153</v>
      </c>
      <c r="N38" s="183">
        <v>0</v>
      </c>
      <c r="O38" s="184">
        <f t="shared" si="3"/>
        <v>1251153</v>
      </c>
      <c r="P38" s="185">
        <v>0</v>
      </c>
      <c r="Q38" s="186">
        <f t="shared" si="0"/>
        <v>1251153</v>
      </c>
      <c r="R38" s="187">
        <v>1286</v>
      </c>
    </row>
    <row r="39" spans="1:18" ht="14.25">
      <c r="A39" s="178" t="s">
        <v>329</v>
      </c>
      <c r="B39" s="179">
        <v>0</v>
      </c>
      <c r="C39" s="180">
        <v>0</v>
      </c>
      <c r="D39" s="180">
        <v>0</v>
      </c>
      <c r="E39" s="180">
        <v>0</v>
      </c>
      <c r="F39" s="180">
        <v>53.5</v>
      </c>
      <c r="G39" s="180">
        <v>52.5</v>
      </c>
      <c r="H39" s="181">
        <f t="shared" si="1"/>
        <v>53</v>
      </c>
      <c r="I39" s="180">
        <v>157.5</v>
      </c>
      <c r="J39" s="180">
        <v>149.5</v>
      </c>
      <c r="K39" s="182">
        <f t="shared" si="2"/>
        <v>153.5</v>
      </c>
      <c r="L39" s="183">
        <v>0</v>
      </c>
      <c r="M39" s="183">
        <v>0</v>
      </c>
      <c r="N39" s="183">
        <v>430960</v>
      </c>
      <c r="O39" s="184">
        <f t="shared" si="3"/>
        <v>430960</v>
      </c>
      <c r="P39" s="185">
        <v>0</v>
      </c>
      <c r="Q39" s="186">
        <f t="shared" si="0"/>
        <v>430960</v>
      </c>
      <c r="R39" s="187">
        <v>0</v>
      </c>
    </row>
    <row r="40" spans="1:18" ht="14.25">
      <c r="A40" s="178" t="s">
        <v>78</v>
      </c>
      <c r="B40" s="179">
        <v>368</v>
      </c>
      <c r="C40" s="180">
        <v>367</v>
      </c>
      <c r="D40" s="180">
        <v>0</v>
      </c>
      <c r="E40" s="180">
        <v>0</v>
      </c>
      <c r="F40" s="180">
        <v>13</v>
      </c>
      <c r="G40" s="180">
        <v>14</v>
      </c>
      <c r="H40" s="181">
        <f t="shared" si="1"/>
        <v>381</v>
      </c>
      <c r="I40" s="180">
        <v>398</v>
      </c>
      <c r="J40" s="180">
        <v>397</v>
      </c>
      <c r="K40" s="182">
        <f t="shared" si="2"/>
        <v>397.5</v>
      </c>
      <c r="L40" s="183">
        <v>3194310</v>
      </c>
      <c r="M40" s="183">
        <v>0</v>
      </c>
      <c r="N40" s="183">
        <v>117342</v>
      </c>
      <c r="O40" s="184">
        <f t="shared" si="3"/>
        <v>3311652</v>
      </c>
      <c r="P40" s="185">
        <v>68096</v>
      </c>
      <c r="Q40" s="186">
        <f t="shared" si="0"/>
        <v>3379748</v>
      </c>
      <c r="R40" s="187">
        <v>-4482686</v>
      </c>
    </row>
    <row r="41" spans="1:18" ht="14.25">
      <c r="A41" s="178" t="s">
        <v>192</v>
      </c>
      <c r="B41" s="179">
        <v>342.4</v>
      </c>
      <c r="C41" s="180">
        <v>344.8</v>
      </c>
      <c r="D41" s="180">
        <v>0</v>
      </c>
      <c r="E41" s="180">
        <v>0</v>
      </c>
      <c r="F41" s="180">
        <v>0</v>
      </c>
      <c r="G41" s="180">
        <v>0</v>
      </c>
      <c r="H41" s="181">
        <f t="shared" si="1"/>
        <v>343.6</v>
      </c>
      <c r="I41" s="180">
        <v>359.4</v>
      </c>
      <c r="J41" s="180">
        <v>362.8</v>
      </c>
      <c r="K41" s="182">
        <f t="shared" si="2"/>
        <v>361.1</v>
      </c>
      <c r="L41" s="183">
        <v>2799812.600000001</v>
      </c>
      <c r="M41" s="183">
        <v>0</v>
      </c>
      <c r="N41" s="183">
        <v>0</v>
      </c>
      <c r="O41" s="184">
        <f t="shared" si="3"/>
        <v>2799813</v>
      </c>
      <c r="P41" s="185">
        <v>0</v>
      </c>
      <c r="Q41" s="186">
        <f t="shared" si="0"/>
        <v>2799813</v>
      </c>
      <c r="R41" s="187">
        <v>-4491024</v>
      </c>
    </row>
    <row r="42" spans="1:18" ht="14.25">
      <c r="A42" s="178" t="s">
        <v>308</v>
      </c>
      <c r="B42" s="179">
        <v>0</v>
      </c>
      <c r="C42" s="180">
        <v>0</v>
      </c>
      <c r="D42" s="180">
        <v>0</v>
      </c>
      <c r="E42" s="180">
        <v>0</v>
      </c>
      <c r="F42" s="180">
        <v>33.5</v>
      </c>
      <c r="G42" s="180">
        <v>33.5</v>
      </c>
      <c r="H42" s="181">
        <f t="shared" si="1"/>
        <v>33.5</v>
      </c>
      <c r="I42" s="180">
        <v>104</v>
      </c>
      <c r="J42" s="180">
        <v>104.5</v>
      </c>
      <c r="K42" s="182">
        <f t="shared" si="2"/>
        <v>104.25</v>
      </c>
      <c r="L42" s="183">
        <v>0</v>
      </c>
      <c r="M42" s="183">
        <v>0</v>
      </c>
      <c r="N42" s="183">
        <v>269541</v>
      </c>
      <c r="O42" s="184">
        <f t="shared" si="3"/>
        <v>269541</v>
      </c>
      <c r="P42" s="185">
        <v>0</v>
      </c>
      <c r="Q42" s="186">
        <f t="shared" si="0"/>
        <v>269541</v>
      </c>
      <c r="R42" s="187">
        <v>0</v>
      </c>
    </row>
    <row r="43" spans="1:18" ht="14.25">
      <c r="A43" s="178" t="s">
        <v>79</v>
      </c>
      <c r="B43" s="179">
        <v>254</v>
      </c>
      <c r="C43" s="180">
        <v>224</v>
      </c>
      <c r="D43" s="180">
        <v>0</v>
      </c>
      <c r="E43" s="180">
        <v>0</v>
      </c>
      <c r="F43" s="180">
        <v>0</v>
      </c>
      <c r="G43" s="180">
        <v>0</v>
      </c>
      <c r="H43" s="181">
        <f t="shared" si="1"/>
        <v>239</v>
      </c>
      <c r="I43" s="180">
        <v>254</v>
      </c>
      <c r="J43" s="180">
        <v>224</v>
      </c>
      <c r="K43" s="182">
        <f t="shared" si="2"/>
        <v>239</v>
      </c>
      <c r="L43" s="183">
        <v>2077388</v>
      </c>
      <c r="M43" s="183">
        <v>0</v>
      </c>
      <c r="N43" s="183">
        <v>0</v>
      </c>
      <c r="O43" s="184">
        <f t="shared" si="3"/>
        <v>2077388</v>
      </c>
      <c r="P43" s="185">
        <v>14700</v>
      </c>
      <c r="Q43" s="186">
        <f t="shared" si="0"/>
        <v>2092088</v>
      </c>
      <c r="R43" s="187">
        <v>217246</v>
      </c>
    </row>
    <row r="44" spans="1:18" ht="14.25">
      <c r="A44" s="178" t="s">
        <v>80</v>
      </c>
      <c r="B44" s="179">
        <v>114.5</v>
      </c>
      <c r="C44" s="180">
        <v>110</v>
      </c>
      <c r="D44" s="180">
        <v>0</v>
      </c>
      <c r="E44" s="180">
        <v>0</v>
      </c>
      <c r="F44" s="180">
        <v>0</v>
      </c>
      <c r="G44" s="180">
        <v>0</v>
      </c>
      <c r="H44" s="181">
        <f t="shared" si="1"/>
        <v>112.25</v>
      </c>
      <c r="I44" s="180">
        <v>114.5</v>
      </c>
      <c r="J44" s="180">
        <v>110</v>
      </c>
      <c r="K44" s="182">
        <f t="shared" si="2"/>
        <v>112.25</v>
      </c>
      <c r="L44" s="183">
        <v>903163.5</v>
      </c>
      <c r="M44" s="183">
        <v>0</v>
      </c>
      <c r="N44" s="183">
        <v>0</v>
      </c>
      <c r="O44" s="184">
        <f t="shared" si="3"/>
        <v>903164</v>
      </c>
      <c r="P44" s="185">
        <v>0</v>
      </c>
      <c r="Q44" s="186">
        <f t="shared" si="0"/>
        <v>903164</v>
      </c>
      <c r="R44" s="187">
        <v>183639</v>
      </c>
    </row>
    <row r="45" spans="1:18" ht="14.25">
      <c r="A45" s="178" t="s">
        <v>81</v>
      </c>
      <c r="B45" s="179">
        <v>33.2</v>
      </c>
      <c r="C45" s="180">
        <v>33.800000000000004</v>
      </c>
      <c r="D45" s="180">
        <v>0</v>
      </c>
      <c r="E45" s="180">
        <v>0</v>
      </c>
      <c r="F45" s="180">
        <v>35.2</v>
      </c>
      <c r="G45" s="180">
        <v>35.2</v>
      </c>
      <c r="H45" s="181">
        <f t="shared" si="1"/>
        <v>68.7</v>
      </c>
      <c r="I45" s="180">
        <v>165.8</v>
      </c>
      <c r="J45" s="180">
        <v>168.4</v>
      </c>
      <c r="K45" s="182">
        <f t="shared" si="2"/>
        <v>167.1</v>
      </c>
      <c r="L45" s="183">
        <v>269541</v>
      </c>
      <c r="M45" s="183">
        <v>0</v>
      </c>
      <c r="N45" s="183">
        <v>283219.20000000007</v>
      </c>
      <c r="O45" s="184">
        <f t="shared" si="3"/>
        <v>552760</v>
      </c>
      <c r="P45" s="185">
        <v>0</v>
      </c>
      <c r="Q45" s="186">
        <f t="shared" si="0"/>
        <v>552760</v>
      </c>
      <c r="R45" s="187">
        <v>19907</v>
      </c>
    </row>
    <row r="46" spans="1:18" ht="14.25">
      <c r="A46" s="178" t="s">
        <v>330</v>
      </c>
      <c r="B46" s="179">
        <v>0</v>
      </c>
      <c r="C46" s="180">
        <v>0</v>
      </c>
      <c r="D46" s="180">
        <v>0</v>
      </c>
      <c r="E46" s="180">
        <v>0</v>
      </c>
      <c r="F46" s="180">
        <v>35.5</v>
      </c>
      <c r="G46" s="180">
        <v>35.5</v>
      </c>
      <c r="H46" s="181">
        <f t="shared" si="1"/>
        <v>35.5</v>
      </c>
      <c r="I46" s="180">
        <v>274.5</v>
      </c>
      <c r="J46" s="180">
        <v>274.5</v>
      </c>
      <c r="K46" s="182">
        <f t="shared" si="2"/>
        <v>274.5</v>
      </c>
      <c r="L46" s="183">
        <v>0</v>
      </c>
      <c r="M46" s="183">
        <v>0</v>
      </c>
      <c r="N46" s="183">
        <v>285633</v>
      </c>
      <c r="O46" s="184">
        <f t="shared" si="3"/>
        <v>285633</v>
      </c>
      <c r="P46" s="185">
        <v>0</v>
      </c>
      <c r="Q46" s="186">
        <f t="shared" si="0"/>
        <v>285633</v>
      </c>
      <c r="R46" s="187">
        <v>-91223</v>
      </c>
    </row>
    <row r="47" spans="1:18" ht="14.25">
      <c r="A47" s="178" t="s">
        <v>82</v>
      </c>
      <c r="B47" s="179">
        <v>0</v>
      </c>
      <c r="C47" s="180">
        <v>0</v>
      </c>
      <c r="D47" s="180">
        <v>0</v>
      </c>
      <c r="E47" s="180">
        <v>0</v>
      </c>
      <c r="F47" s="180">
        <v>14</v>
      </c>
      <c r="G47" s="180">
        <v>14</v>
      </c>
      <c r="H47" s="181">
        <f t="shared" si="1"/>
        <v>14</v>
      </c>
      <c r="I47" s="180">
        <v>74</v>
      </c>
      <c r="J47" s="180">
        <v>74</v>
      </c>
      <c r="K47" s="182">
        <f t="shared" si="2"/>
        <v>74</v>
      </c>
      <c r="L47" s="183">
        <v>0</v>
      </c>
      <c r="M47" s="183">
        <v>0</v>
      </c>
      <c r="N47" s="183">
        <v>112644</v>
      </c>
      <c r="O47" s="184">
        <f t="shared" si="3"/>
        <v>112644</v>
      </c>
      <c r="P47" s="185">
        <v>0</v>
      </c>
      <c r="Q47" s="186">
        <f t="shared" si="0"/>
        <v>112644</v>
      </c>
      <c r="R47" s="187">
        <v>1857</v>
      </c>
    </row>
    <row r="48" spans="1:18" ht="14.25">
      <c r="A48" s="178" t="s">
        <v>83</v>
      </c>
      <c r="B48" s="179">
        <v>117</v>
      </c>
      <c r="C48" s="180">
        <v>116</v>
      </c>
      <c r="D48" s="180">
        <v>0</v>
      </c>
      <c r="E48" s="180">
        <v>0</v>
      </c>
      <c r="F48" s="180">
        <v>0</v>
      </c>
      <c r="G48" s="180">
        <v>0</v>
      </c>
      <c r="H48" s="181">
        <f t="shared" si="1"/>
        <v>116.5</v>
      </c>
      <c r="I48" s="180">
        <v>696</v>
      </c>
      <c r="J48" s="180">
        <v>695</v>
      </c>
      <c r="K48" s="182">
        <f t="shared" si="2"/>
        <v>695.5</v>
      </c>
      <c r="L48" s="183">
        <v>1012618</v>
      </c>
      <c r="M48" s="183">
        <v>0</v>
      </c>
      <c r="N48" s="183">
        <v>0</v>
      </c>
      <c r="O48" s="184">
        <f t="shared" si="3"/>
        <v>1012618</v>
      </c>
      <c r="P48" s="185">
        <v>0</v>
      </c>
      <c r="Q48" s="186">
        <f t="shared" si="0"/>
        <v>1012618</v>
      </c>
      <c r="R48" s="187">
        <v>-2919357</v>
      </c>
    </row>
    <row r="49" spans="1:18" ht="14.25">
      <c r="A49" s="178" t="s">
        <v>84</v>
      </c>
      <c r="B49" s="179">
        <v>88</v>
      </c>
      <c r="C49" s="180">
        <v>87</v>
      </c>
      <c r="D49" s="180">
        <v>0</v>
      </c>
      <c r="E49" s="180">
        <v>0</v>
      </c>
      <c r="F49" s="180">
        <v>11</v>
      </c>
      <c r="G49" s="180">
        <v>11</v>
      </c>
      <c r="H49" s="181">
        <f t="shared" si="1"/>
        <v>98.5</v>
      </c>
      <c r="I49" s="180">
        <v>333</v>
      </c>
      <c r="J49" s="180">
        <v>332</v>
      </c>
      <c r="K49" s="182">
        <f t="shared" si="2"/>
        <v>332.5</v>
      </c>
      <c r="L49" s="183">
        <v>760550</v>
      </c>
      <c r="M49" s="183">
        <v>0</v>
      </c>
      <c r="N49" s="183">
        <v>95612</v>
      </c>
      <c r="O49" s="184">
        <f t="shared" si="3"/>
        <v>856162</v>
      </c>
      <c r="P49" s="185">
        <v>0</v>
      </c>
      <c r="Q49" s="186">
        <f t="shared" si="0"/>
        <v>856162</v>
      </c>
      <c r="R49" s="187">
        <v>-2055044</v>
      </c>
    </row>
    <row r="50" spans="1:18" ht="14.25">
      <c r="A50" s="178" t="s">
        <v>85</v>
      </c>
      <c r="B50" s="179">
        <v>324.79999999999995</v>
      </c>
      <c r="C50" s="180">
        <v>311</v>
      </c>
      <c r="D50" s="180">
        <v>0</v>
      </c>
      <c r="E50" s="180">
        <v>0</v>
      </c>
      <c r="F50" s="180">
        <v>0</v>
      </c>
      <c r="G50" s="180">
        <v>0</v>
      </c>
      <c r="H50" s="181">
        <f t="shared" si="1"/>
        <v>317.9</v>
      </c>
      <c r="I50" s="180">
        <v>326.8</v>
      </c>
      <c r="J50" s="180">
        <v>311</v>
      </c>
      <c r="K50" s="182">
        <f t="shared" si="2"/>
        <v>318.9</v>
      </c>
      <c r="L50" s="183">
        <v>2633082.4000000004</v>
      </c>
      <c r="M50" s="183">
        <v>0</v>
      </c>
      <c r="N50" s="183">
        <v>0</v>
      </c>
      <c r="O50" s="184">
        <f t="shared" si="3"/>
        <v>2633082</v>
      </c>
      <c r="P50" s="185">
        <v>0</v>
      </c>
      <c r="Q50" s="186">
        <f t="shared" si="0"/>
        <v>2633082</v>
      </c>
      <c r="R50" s="187">
        <v>-520777</v>
      </c>
    </row>
    <row r="51" spans="1:18" ht="14.25">
      <c r="A51" s="178" t="s">
        <v>331</v>
      </c>
      <c r="B51" s="179">
        <v>211.49999999999994</v>
      </c>
      <c r="C51" s="180">
        <v>208.49999999999994</v>
      </c>
      <c r="D51" s="180">
        <v>0</v>
      </c>
      <c r="E51" s="180">
        <v>0</v>
      </c>
      <c r="F51" s="180">
        <v>15.999999999999998</v>
      </c>
      <c r="G51" s="180">
        <v>14.999999999999998</v>
      </c>
      <c r="H51" s="181">
        <f t="shared" si="1"/>
        <v>225.5</v>
      </c>
      <c r="I51" s="180">
        <v>318.3</v>
      </c>
      <c r="J51" s="180">
        <v>316.3</v>
      </c>
      <c r="K51" s="182">
        <f t="shared" si="2"/>
        <v>317.3</v>
      </c>
      <c r="L51" s="183">
        <v>1715500.0000000007</v>
      </c>
      <c r="M51" s="183">
        <v>0</v>
      </c>
      <c r="N51" s="183">
        <v>127297</v>
      </c>
      <c r="O51" s="184">
        <f t="shared" si="3"/>
        <v>1842797</v>
      </c>
      <c r="P51" s="185">
        <v>0</v>
      </c>
      <c r="Q51" s="186">
        <f t="shared" si="0"/>
        <v>1842797</v>
      </c>
      <c r="R51" s="187">
        <v>-655065</v>
      </c>
    </row>
    <row r="52" spans="1:18" ht="14.25">
      <c r="A52" s="178" t="s">
        <v>193</v>
      </c>
      <c r="B52" s="179">
        <v>84</v>
      </c>
      <c r="C52" s="180">
        <v>92</v>
      </c>
      <c r="D52" s="180">
        <v>0</v>
      </c>
      <c r="E52" s="180">
        <v>0</v>
      </c>
      <c r="F52" s="180">
        <v>0</v>
      </c>
      <c r="G52" s="180">
        <v>0</v>
      </c>
      <c r="H52" s="181">
        <f t="shared" si="1"/>
        <v>88</v>
      </c>
      <c r="I52" s="180">
        <v>112</v>
      </c>
      <c r="J52" s="180">
        <v>122</v>
      </c>
      <c r="K52" s="182">
        <f t="shared" si="2"/>
        <v>117</v>
      </c>
      <c r="L52" s="183">
        <v>764896</v>
      </c>
      <c r="M52" s="183">
        <v>0</v>
      </c>
      <c r="N52" s="183">
        <v>0</v>
      </c>
      <c r="O52" s="184">
        <f t="shared" si="3"/>
        <v>764896</v>
      </c>
      <c r="P52" s="185">
        <v>0</v>
      </c>
      <c r="Q52" s="186">
        <f t="shared" si="0"/>
        <v>764896</v>
      </c>
      <c r="R52" s="187">
        <v>-14467</v>
      </c>
    </row>
    <row r="53" spans="1:18" ht="14.25">
      <c r="A53" s="178" t="s">
        <v>86</v>
      </c>
      <c r="B53" s="179">
        <v>46</v>
      </c>
      <c r="C53" s="180">
        <v>53</v>
      </c>
      <c r="D53" s="180">
        <v>0</v>
      </c>
      <c r="E53" s="180">
        <v>0</v>
      </c>
      <c r="F53" s="180">
        <v>9.5</v>
      </c>
      <c r="G53" s="180">
        <v>9.5</v>
      </c>
      <c r="H53" s="181">
        <f t="shared" si="1"/>
        <v>59</v>
      </c>
      <c r="I53" s="180">
        <v>96.5</v>
      </c>
      <c r="J53" s="180">
        <v>101.5</v>
      </c>
      <c r="K53" s="182">
        <f t="shared" si="2"/>
        <v>99</v>
      </c>
      <c r="L53" s="183">
        <v>398277</v>
      </c>
      <c r="M53" s="183">
        <v>0</v>
      </c>
      <c r="N53" s="183">
        <v>76437</v>
      </c>
      <c r="O53" s="184">
        <f t="shared" si="3"/>
        <v>474714</v>
      </c>
      <c r="P53" s="185">
        <v>0</v>
      </c>
      <c r="Q53" s="186">
        <f t="shared" si="0"/>
        <v>474714</v>
      </c>
      <c r="R53" s="187">
        <v>-538933</v>
      </c>
    </row>
    <row r="54" spans="1:18" ht="14.25">
      <c r="A54" s="178" t="s">
        <v>87</v>
      </c>
      <c r="B54" s="179">
        <v>0</v>
      </c>
      <c r="C54" s="180">
        <v>0</v>
      </c>
      <c r="D54" s="180">
        <v>0</v>
      </c>
      <c r="E54" s="180">
        <v>0</v>
      </c>
      <c r="F54" s="180">
        <v>44</v>
      </c>
      <c r="G54" s="180">
        <v>43</v>
      </c>
      <c r="H54" s="181">
        <f t="shared" si="1"/>
        <v>43.5</v>
      </c>
      <c r="I54" s="180">
        <v>187.5</v>
      </c>
      <c r="J54" s="180">
        <v>189.5</v>
      </c>
      <c r="K54" s="182">
        <f t="shared" si="2"/>
        <v>188.5</v>
      </c>
      <c r="L54" s="183">
        <v>0</v>
      </c>
      <c r="M54" s="183">
        <v>0</v>
      </c>
      <c r="N54" s="183">
        <v>350001</v>
      </c>
      <c r="O54" s="184">
        <f t="shared" si="3"/>
        <v>350001</v>
      </c>
      <c r="P54" s="185">
        <v>0</v>
      </c>
      <c r="Q54" s="186">
        <f t="shared" si="0"/>
        <v>350001</v>
      </c>
      <c r="R54" s="187">
        <v>-42385</v>
      </c>
    </row>
    <row r="55" spans="1:18" ht="14.25">
      <c r="A55" s="178" t="s">
        <v>88</v>
      </c>
      <c r="B55" s="179">
        <v>0</v>
      </c>
      <c r="C55" s="180">
        <v>0</v>
      </c>
      <c r="D55" s="180">
        <v>370</v>
      </c>
      <c r="E55" s="180">
        <v>354.5</v>
      </c>
      <c r="F55" s="180">
        <v>0</v>
      </c>
      <c r="G55" s="180">
        <v>0</v>
      </c>
      <c r="H55" s="181">
        <f t="shared" si="1"/>
        <v>362.25</v>
      </c>
      <c r="I55" s="180">
        <v>387.5</v>
      </c>
      <c r="J55" s="180">
        <v>370</v>
      </c>
      <c r="K55" s="182">
        <f t="shared" si="2"/>
        <v>378.75</v>
      </c>
      <c r="L55" s="183">
        <v>0</v>
      </c>
      <c r="M55" s="183">
        <v>2914663.5</v>
      </c>
      <c r="N55" s="183">
        <v>0</v>
      </c>
      <c r="O55" s="184">
        <f t="shared" si="3"/>
        <v>2914664</v>
      </c>
      <c r="P55" s="185">
        <v>0</v>
      </c>
      <c r="Q55" s="186">
        <f t="shared" si="0"/>
        <v>2914664</v>
      </c>
      <c r="R55" s="187">
        <v>811500</v>
      </c>
    </row>
    <row r="56" spans="1:18" ht="14.25">
      <c r="A56" s="178" t="s">
        <v>194</v>
      </c>
      <c r="B56" s="179">
        <v>0</v>
      </c>
      <c r="C56" s="180">
        <v>0</v>
      </c>
      <c r="D56" s="180">
        <v>0</v>
      </c>
      <c r="E56" s="180">
        <v>0</v>
      </c>
      <c r="F56" s="180">
        <v>58.5</v>
      </c>
      <c r="G56" s="180">
        <v>58.5</v>
      </c>
      <c r="H56" s="181">
        <f t="shared" si="1"/>
        <v>58.5</v>
      </c>
      <c r="I56" s="180">
        <v>157.5</v>
      </c>
      <c r="J56" s="180">
        <v>153.5</v>
      </c>
      <c r="K56" s="182">
        <f t="shared" si="2"/>
        <v>155.5</v>
      </c>
      <c r="L56" s="183">
        <v>0</v>
      </c>
      <c r="M56" s="183">
        <v>0</v>
      </c>
      <c r="N56" s="183">
        <v>479735</v>
      </c>
      <c r="O56" s="184">
        <f t="shared" si="3"/>
        <v>479735</v>
      </c>
      <c r="P56" s="185">
        <v>0</v>
      </c>
      <c r="Q56" s="186">
        <f t="shared" si="0"/>
        <v>479735</v>
      </c>
      <c r="R56" s="187">
        <v>106047</v>
      </c>
    </row>
    <row r="57" spans="1:18" ht="14.25">
      <c r="A57" s="178" t="s">
        <v>195</v>
      </c>
      <c r="B57" s="179">
        <v>0</v>
      </c>
      <c r="C57" s="180">
        <v>0</v>
      </c>
      <c r="D57" s="180">
        <v>0</v>
      </c>
      <c r="E57" s="180">
        <v>0</v>
      </c>
      <c r="F57" s="180">
        <v>49</v>
      </c>
      <c r="G57" s="180">
        <v>49</v>
      </c>
      <c r="H57" s="181">
        <f t="shared" si="1"/>
        <v>49</v>
      </c>
      <c r="I57" s="180">
        <v>94</v>
      </c>
      <c r="J57" s="180">
        <v>95</v>
      </c>
      <c r="K57" s="182">
        <f t="shared" si="2"/>
        <v>94.5</v>
      </c>
      <c r="L57" s="183">
        <v>0</v>
      </c>
      <c r="M57" s="183">
        <v>0</v>
      </c>
      <c r="N57" s="183">
        <v>400714</v>
      </c>
      <c r="O57" s="184">
        <f t="shared" si="3"/>
        <v>400714</v>
      </c>
      <c r="P57" s="185">
        <v>0</v>
      </c>
      <c r="Q57" s="186">
        <f t="shared" si="0"/>
        <v>400714</v>
      </c>
      <c r="R57" s="187">
        <v>141173</v>
      </c>
    </row>
    <row r="58" spans="1:18" ht="14.25">
      <c r="A58" s="178" t="s">
        <v>332</v>
      </c>
      <c r="B58" s="179">
        <v>0</v>
      </c>
      <c r="C58" s="180">
        <v>0</v>
      </c>
      <c r="D58" s="180">
        <v>0</v>
      </c>
      <c r="E58" s="180">
        <v>0</v>
      </c>
      <c r="F58" s="180">
        <v>68.5</v>
      </c>
      <c r="G58" s="180">
        <v>67.5</v>
      </c>
      <c r="H58" s="181">
        <f t="shared" si="1"/>
        <v>68</v>
      </c>
      <c r="I58" s="180">
        <v>234.5</v>
      </c>
      <c r="J58" s="180">
        <v>230.5</v>
      </c>
      <c r="K58" s="182">
        <f t="shared" si="2"/>
        <v>232.5</v>
      </c>
      <c r="L58" s="183">
        <v>0</v>
      </c>
      <c r="M58" s="183">
        <v>0</v>
      </c>
      <c r="N58" s="183">
        <v>547128</v>
      </c>
      <c r="O58" s="184">
        <f t="shared" si="3"/>
        <v>547128</v>
      </c>
      <c r="P58" s="185">
        <v>0</v>
      </c>
      <c r="Q58" s="186">
        <f t="shared" si="0"/>
        <v>547128</v>
      </c>
      <c r="R58" s="187">
        <v>0</v>
      </c>
    </row>
    <row r="59" spans="1:18" ht="14.25">
      <c r="A59" s="178" t="s">
        <v>333</v>
      </c>
      <c r="B59" s="179">
        <v>0</v>
      </c>
      <c r="C59" s="180">
        <v>0</v>
      </c>
      <c r="D59" s="180">
        <v>0</v>
      </c>
      <c r="E59" s="180">
        <v>0</v>
      </c>
      <c r="F59" s="180">
        <v>10</v>
      </c>
      <c r="G59" s="180">
        <v>10</v>
      </c>
      <c r="H59" s="181">
        <f t="shared" si="1"/>
        <v>10</v>
      </c>
      <c r="I59" s="180">
        <v>22</v>
      </c>
      <c r="J59" s="180">
        <v>26.5</v>
      </c>
      <c r="K59" s="182">
        <f t="shared" si="2"/>
        <v>24.25</v>
      </c>
      <c r="L59" s="183">
        <v>0</v>
      </c>
      <c r="M59" s="183">
        <v>0</v>
      </c>
      <c r="N59" s="183">
        <v>80460</v>
      </c>
      <c r="O59" s="184">
        <f t="shared" si="3"/>
        <v>80460</v>
      </c>
      <c r="P59" s="185">
        <v>0</v>
      </c>
      <c r="Q59" s="186">
        <f t="shared" si="0"/>
        <v>80460</v>
      </c>
      <c r="R59" s="187">
        <v>-124285</v>
      </c>
    </row>
    <row r="60" spans="1:18" ht="14.25">
      <c r="A60" s="178" t="s">
        <v>334</v>
      </c>
      <c r="B60" s="179">
        <v>0</v>
      </c>
      <c r="C60" s="180">
        <v>0</v>
      </c>
      <c r="D60" s="180">
        <v>0</v>
      </c>
      <c r="E60" s="180">
        <v>0</v>
      </c>
      <c r="F60" s="180">
        <v>24.5</v>
      </c>
      <c r="G60" s="180">
        <v>24.5</v>
      </c>
      <c r="H60" s="181">
        <f t="shared" si="1"/>
        <v>24.5</v>
      </c>
      <c r="I60" s="180">
        <v>68</v>
      </c>
      <c r="J60" s="180">
        <v>68</v>
      </c>
      <c r="K60" s="182">
        <f t="shared" si="2"/>
        <v>68</v>
      </c>
      <c r="L60" s="183">
        <v>0</v>
      </c>
      <c r="M60" s="183">
        <v>0</v>
      </c>
      <c r="N60" s="183">
        <v>197127</v>
      </c>
      <c r="O60" s="184">
        <f t="shared" si="3"/>
        <v>197127</v>
      </c>
      <c r="P60" s="185">
        <v>0</v>
      </c>
      <c r="Q60" s="186">
        <f t="shared" si="0"/>
        <v>197127</v>
      </c>
      <c r="R60" s="187">
        <v>0</v>
      </c>
    </row>
    <row r="61" spans="1:18" ht="14.25">
      <c r="A61" s="178" t="s">
        <v>335</v>
      </c>
      <c r="B61" s="179">
        <v>7.5</v>
      </c>
      <c r="C61" s="180">
        <v>7.5</v>
      </c>
      <c r="D61" s="180">
        <v>0</v>
      </c>
      <c r="E61" s="180">
        <v>0</v>
      </c>
      <c r="F61" s="180">
        <v>27.5</v>
      </c>
      <c r="G61" s="180">
        <v>26.5</v>
      </c>
      <c r="H61" s="181">
        <f t="shared" si="1"/>
        <v>34.5</v>
      </c>
      <c r="I61" s="180">
        <v>271</v>
      </c>
      <c r="J61" s="180">
        <v>269.5</v>
      </c>
      <c r="K61" s="182">
        <f t="shared" si="2"/>
        <v>270.25</v>
      </c>
      <c r="L61" s="183">
        <v>60345</v>
      </c>
      <c r="M61" s="183">
        <v>0</v>
      </c>
      <c r="N61" s="183">
        <v>217242</v>
      </c>
      <c r="O61" s="184">
        <f t="shared" si="3"/>
        <v>277587</v>
      </c>
      <c r="P61" s="185">
        <v>0</v>
      </c>
      <c r="Q61" s="186">
        <f t="shared" si="0"/>
        <v>277587</v>
      </c>
      <c r="R61" s="187">
        <v>-100000</v>
      </c>
    </row>
    <row r="62" spans="1:18" ht="14.25">
      <c r="A62" s="178" t="s">
        <v>89</v>
      </c>
      <c r="B62" s="179">
        <v>0</v>
      </c>
      <c r="C62" s="180">
        <v>0</v>
      </c>
      <c r="D62" s="180">
        <v>0</v>
      </c>
      <c r="E62" s="180">
        <v>0</v>
      </c>
      <c r="F62" s="180">
        <v>33</v>
      </c>
      <c r="G62" s="180">
        <v>31</v>
      </c>
      <c r="H62" s="181">
        <f t="shared" si="1"/>
        <v>32</v>
      </c>
      <c r="I62" s="180">
        <v>74.5</v>
      </c>
      <c r="J62" s="180">
        <v>73.5</v>
      </c>
      <c r="K62" s="182">
        <f t="shared" si="2"/>
        <v>74</v>
      </c>
      <c r="L62" s="183">
        <v>0</v>
      </c>
      <c r="M62" s="183">
        <v>0</v>
      </c>
      <c r="N62" s="183">
        <v>262317</v>
      </c>
      <c r="O62" s="184">
        <f t="shared" si="3"/>
        <v>262317</v>
      </c>
      <c r="P62" s="185">
        <v>0</v>
      </c>
      <c r="Q62" s="186">
        <f t="shared" si="0"/>
        <v>262317</v>
      </c>
      <c r="R62" s="187">
        <v>85960</v>
      </c>
    </row>
    <row r="63" spans="1:18" ht="14.25">
      <c r="A63" s="178" t="s">
        <v>90</v>
      </c>
      <c r="B63" s="179">
        <v>0</v>
      </c>
      <c r="C63" s="180">
        <v>0</v>
      </c>
      <c r="D63" s="180">
        <v>0</v>
      </c>
      <c r="E63" s="180">
        <v>0</v>
      </c>
      <c r="F63" s="180">
        <v>198</v>
      </c>
      <c r="G63" s="180">
        <v>194</v>
      </c>
      <c r="H63" s="181">
        <f t="shared" si="1"/>
        <v>196</v>
      </c>
      <c r="I63" s="180">
        <v>683</v>
      </c>
      <c r="J63" s="180">
        <v>676</v>
      </c>
      <c r="K63" s="182">
        <f t="shared" si="2"/>
        <v>679.5</v>
      </c>
      <c r="L63" s="183">
        <v>0</v>
      </c>
      <c r="M63" s="183">
        <v>0</v>
      </c>
      <c r="N63" s="183">
        <v>1703632</v>
      </c>
      <c r="O63" s="184">
        <f t="shared" si="3"/>
        <v>1703632</v>
      </c>
      <c r="P63" s="185">
        <v>0</v>
      </c>
      <c r="Q63" s="186">
        <f t="shared" si="0"/>
        <v>1703632</v>
      </c>
      <c r="R63" s="187">
        <v>-2233039</v>
      </c>
    </row>
    <row r="64" spans="1:18" ht="14.25">
      <c r="A64" s="178" t="s">
        <v>91</v>
      </c>
      <c r="B64" s="179">
        <v>0</v>
      </c>
      <c r="C64" s="180">
        <v>0</v>
      </c>
      <c r="D64" s="180">
        <v>15.5</v>
      </c>
      <c r="E64" s="180">
        <v>12.5</v>
      </c>
      <c r="F64" s="180">
        <v>84</v>
      </c>
      <c r="G64" s="180">
        <v>81</v>
      </c>
      <c r="H64" s="181">
        <f t="shared" si="1"/>
        <v>96.5</v>
      </c>
      <c r="I64" s="180">
        <v>139.5</v>
      </c>
      <c r="J64" s="180">
        <v>131.5</v>
      </c>
      <c r="K64" s="182">
        <f t="shared" si="2"/>
        <v>135.5</v>
      </c>
      <c r="L64" s="183">
        <v>0</v>
      </c>
      <c r="M64" s="183">
        <v>112644</v>
      </c>
      <c r="N64" s="183">
        <v>663795</v>
      </c>
      <c r="O64" s="184">
        <f t="shared" si="3"/>
        <v>776439</v>
      </c>
      <c r="P64" s="185">
        <v>0</v>
      </c>
      <c r="Q64" s="186">
        <f t="shared" si="0"/>
        <v>776439</v>
      </c>
      <c r="R64" s="187">
        <v>272276</v>
      </c>
    </row>
    <row r="65" spans="1:18" ht="14.25">
      <c r="A65" s="178" t="s">
        <v>92</v>
      </c>
      <c r="B65" s="179">
        <v>249.5999999999999</v>
      </c>
      <c r="C65" s="180">
        <v>246.5999999999999</v>
      </c>
      <c r="D65" s="180">
        <v>0</v>
      </c>
      <c r="E65" s="180">
        <v>0</v>
      </c>
      <c r="F65" s="180">
        <v>0</v>
      </c>
      <c r="G65" s="180">
        <v>0</v>
      </c>
      <c r="H65" s="181">
        <f t="shared" si="1"/>
        <v>248.1</v>
      </c>
      <c r="I65" s="180">
        <v>255.2</v>
      </c>
      <c r="J65" s="180">
        <v>252.2</v>
      </c>
      <c r="K65" s="182">
        <f t="shared" si="2"/>
        <v>253.7</v>
      </c>
      <c r="L65" s="183">
        <v>1996212.6000000006</v>
      </c>
      <c r="M65" s="183">
        <v>0</v>
      </c>
      <c r="N65" s="183">
        <v>0</v>
      </c>
      <c r="O65" s="184">
        <f t="shared" si="3"/>
        <v>1996213</v>
      </c>
      <c r="P65" s="185">
        <v>28896.56000000002</v>
      </c>
      <c r="Q65" s="186">
        <f t="shared" si="0"/>
        <v>2025109.56</v>
      </c>
      <c r="R65" s="187">
        <v>478415</v>
      </c>
    </row>
    <row r="66" spans="1:18" ht="14.25">
      <c r="A66" s="178" t="s">
        <v>196</v>
      </c>
      <c r="B66" s="179">
        <v>0</v>
      </c>
      <c r="C66" s="180">
        <v>0</v>
      </c>
      <c r="D66" s="180">
        <v>0</v>
      </c>
      <c r="E66" s="180">
        <v>0</v>
      </c>
      <c r="F66" s="180">
        <v>29</v>
      </c>
      <c r="G66" s="180">
        <v>28</v>
      </c>
      <c r="H66" s="181">
        <f t="shared" si="1"/>
        <v>28.5</v>
      </c>
      <c r="I66" s="180">
        <v>195</v>
      </c>
      <c r="J66" s="180">
        <v>192</v>
      </c>
      <c r="K66" s="182">
        <f t="shared" si="2"/>
        <v>193.5</v>
      </c>
      <c r="L66" s="183">
        <v>0</v>
      </c>
      <c r="M66" s="183">
        <v>0</v>
      </c>
      <c r="N66" s="183">
        <v>229311</v>
      </c>
      <c r="O66" s="184">
        <f t="shared" si="3"/>
        <v>229311</v>
      </c>
      <c r="P66" s="185">
        <v>0</v>
      </c>
      <c r="Q66" s="186">
        <f t="shared" si="0"/>
        <v>229311</v>
      </c>
      <c r="R66" s="187">
        <v>98849</v>
      </c>
    </row>
    <row r="67" spans="1:18" ht="14.25">
      <c r="A67" s="178" t="s">
        <v>197</v>
      </c>
      <c r="B67" s="179">
        <v>0</v>
      </c>
      <c r="C67" s="180">
        <v>0</v>
      </c>
      <c r="D67" s="180">
        <v>0</v>
      </c>
      <c r="E67" s="180">
        <v>0</v>
      </c>
      <c r="F67" s="180">
        <v>48.5</v>
      </c>
      <c r="G67" s="180">
        <v>48</v>
      </c>
      <c r="H67" s="181">
        <f aca="true" t="shared" si="4" ref="H67:H128">ROUND(SUM(B67,C67,D67,E67,F67,G67)/2,2)</f>
        <v>48.25</v>
      </c>
      <c r="I67" s="180">
        <v>137</v>
      </c>
      <c r="J67" s="180">
        <v>133</v>
      </c>
      <c r="K67" s="182">
        <f aca="true" t="shared" si="5" ref="K67:K130">ROUND(AVERAGE(I67,J67),2)</f>
        <v>135</v>
      </c>
      <c r="L67" s="183">
        <v>0</v>
      </c>
      <c r="M67" s="183">
        <v>0</v>
      </c>
      <c r="N67" s="183">
        <v>388219.5</v>
      </c>
      <c r="O67" s="184">
        <f aca="true" t="shared" si="6" ref="O67:O128">ROUND(SUM(L67:N67),0)</f>
        <v>388220</v>
      </c>
      <c r="P67" s="185">
        <v>0</v>
      </c>
      <c r="Q67" s="186">
        <f t="shared" si="0"/>
        <v>388220</v>
      </c>
      <c r="R67" s="187">
        <v>-46568</v>
      </c>
    </row>
    <row r="68" spans="1:18" ht="14.25">
      <c r="A68" s="178" t="s">
        <v>198</v>
      </c>
      <c r="B68" s="179">
        <v>32</v>
      </c>
      <c r="C68" s="180">
        <v>31</v>
      </c>
      <c r="D68" s="180">
        <v>0</v>
      </c>
      <c r="E68" s="180">
        <v>0</v>
      </c>
      <c r="F68" s="180">
        <v>7</v>
      </c>
      <c r="G68" s="180">
        <v>7</v>
      </c>
      <c r="H68" s="181">
        <f t="shared" si="4"/>
        <v>38.5</v>
      </c>
      <c r="I68" s="180">
        <v>100.5</v>
      </c>
      <c r="J68" s="180">
        <v>100.5</v>
      </c>
      <c r="K68" s="182">
        <f t="shared" si="5"/>
        <v>100.5</v>
      </c>
      <c r="L68" s="183">
        <v>253449</v>
      </c>
      <c r="M68" s="183">
        <v>0</v>
      </c>
      <c r="N68" s="183">
        <v>56322</v>
      </c>
      <c r="O68" s="184">
        <f t="shared" si="6"/>
        <v>309771</v>
      </c>
      <c r="P68" s="185">
        <v>0</v>
      </c>
      <c r="Q68" s="186">
        <f aca="true" t="shared" si="7" ref="Q68:Q131">O68+P68</f>
        <v>309771</v>
      </c>
      <c r="R68" s="187">
        <v>185289</v>
      </c>
    </row>
    <row r="69" spans="1:18" ht="14.25">
      <c r="A69" s="178" t="s">
        <v>199</v>
      </c>
      <c r="B69" s="179">
        <v>133.5</v>
      </c>
      <c r="C69" s="180">
        <v>130.5</v>
      </c>
      <c r="D69" s="180">
        <v>0</v>
      </c>
      <c r="E69" s="180">
        <v>0</v>
      </c>
      <c r="F69" s="180">
        <v>25</v>
      </c>
      <c r="G69" s="180">
        <v>28</v>
      </c>
      <c r="H69" s="181">
        <f t="shared" si="4"/>
        <v>158.5</v>
      </c>
      <c r="I69" s="180">
        <v>207.5</v>
      </c>
      <c r="J69" s="180">
        <v>207</v>
      </c>
      <c r="K69" s="182">
        <f t="shared" si="5"/>
        <v>207.25</v>
      </c>
      <c r="L69" s="183">
        <v>1075961</v>
      </c>
      <c r="M69" s="183">
        <v>0</v>
      </c>
      <c r="N69" s="183">
        <v>215803</v>
      </c>
      <c r="O69" s="184">
        <f t="shared" si="6"/>
        <v>1291764</v>
      </c>
      <c r="P69" s="185">
        <v>0</v>
      </c>
      <c r="Q69" s="186">
        <f t="shared" si="7"/>
        <v>1291764</v>
      </c>
      <c r="R69" s="187">
        <v>904633</v>
      </c>
    </row>
    <row r="70" spans="1:18" ht="14.25">
      <c r="A70" s="178" t="s">
        <v>200</v>
      </c>
      <c r="B70" s="179">
        <v>52</v>
      </c>
      <c r="C70" s="180">
        <v>49</v>
      </c>
      <c r="D70" s="180">
        <v>0</v>
      </c>
      <c r="E70" s="180">
        <v>0</v>
      </c>
      <c r="F70" s="180">
        <v>16</v>
      </c>
      <c r="G70" s="180">
        <v>16</v>
      </c>
      <c r="H70" s="181">
        <f t="shared" si="4"/>
        <v>66.5</v>
      </c>
      <c r="I70" s="180">
        <v>197</v>
      </c>
      <c r="J70" s="180">
        <v>195</v>
      </c>
      <c r="K70" s="182">
        <f t="shared" si="5"/>
        <v>196</v>
      </c>
      <c r="L70" s="183">
        <v>406323</v>
      </c>
      <c r="M70" s="183">
        <v>0</v>
      </c>
      <c r="N70" s="183">
        <v>128736</v>
      </c>
      <c r="O70" s="184">
        <f t="shared" si="6"/>
        <v>535059</v>
      </c>
      <c r="P70" s="185">
        <v>0</v>
      </c>
      <c r="Q70" s="186">
        <f t="shared" si="7"/>
        <v>535059</v>
      </c>
      <c r="R70" s="187">
        <v>37748</v>
      </c>
    </row>
    <row r="71" spans="1:18" ht="14.25">
      <c r="A71" s="178" t="s">
        <v>201</v>
      </c>
      <c r="B71" s="179">
        <v>11</v>
      </c>
      <c r="C71" s="180">
        <v>11</v>
      </c>
      <c r="D71" s="180">
        <v>5.5</v>
      </c>
      <c r="E71" s="180">
        <v>4.5</v>
      </c>
      <c r="F71" s="180">
        <v>11</v>
      </c>
      <c r="G71" s="180">
        <v>11</v>
      </c>
      <c r="H71" s="181">
        <f t="shared" si="4"/>
        <v>27</v>
      </c>
      <c r="I71" s="180">
        <v>61</v>
      </c>
      <c r="J71" s="180">
        <v>60.5</v>
      </c>
      <c r="K71" s="182">
        <f t="shared" si="5"/>
        <v>60.75</v>
      </c>
      <c r="L71" s="183">
        <v>88506</v>
      </c>
      <c r="M71" s="183">
        <v>40230</v>
      </c>
      <c r="N71" s="183">
        <v>88506</v>
      </c>
      <c r="O71" s="184">
        <f t="shared" si="6"/>
        <v>217242</v>
      </c>
      <c r="P71" s="185">
        <v>0</v>
      </c>
      <c r="Q71" s="186">
        <f t="shared" si="7"/>
        <v>217242</v>
      </c>
      <c r="R71" s="187">
        <v>-65961</v>
      </c>
    </row>
    <row r="72" spans="1:18" ht="14.25">
      <c r="A72" s="178" t="s">
        <v>336</v>
      </c>
      <c r="B72" s="179">
        <v>0</v>
      </c>
      <c r="C72" s="180">
        <v>0</v>
      </c>
      <c r="D72" s="180">
        <v>0</v>
      </c>
      <c r="E72" s="180">
        <v>0</v>
      </c>
      <c r="F72" s="180">
        <v>31.5</v>
      </c>
      <c r="G72" s="180">
        <v>31.5</v>
      </c>
      <c r="H72" s="181">
        <f t="shared" si="4"/>
        <v>31.5</v>
      </c>
      <c r="I72" s="180">
        <v>125.5</v>
      </c>
      <c r="J72" s="180">
        <v>125.5</v>
      </c>
      <c r="K72" s="182">
        <f t="shared" si="5"/>
        <v>125.5</v>
      </c>
      <c r="L72" s="183">
        <v>0</v>
      </c>
      <c r="M72" s="183">
        <v>0</v>
      </c>
      <c r="N72" s="183">
        <v>253449</v>
      </c>
      <c r="O72" s="184">
        <f t="shared" si="6"/>
        <v>253449</v>
      </c>
      <c r="P72" s="185">
        <v>0</v>
      </c>
      <c r="Q72" s="186">
        <f t="shared" si="7"/>
        <v>253449</v>
      </c>
      <c r="R72" s="187">
        <v>0</v>
      </c>
    </row>
    <row r="73" spans="1:18" ht="14.25">
      <c r="A73" s="178" t="s">
        <v>23</v>
      </c>
      <c r="B73" s="179">
        <v>247.3999999999999</v>
      </c>
      <c r="C73" s="180">
        <v>242.3999999999999</v>
      </c>
      <c r="D73" s="180">
        <v>0</v>
      </c>
      <c r="E73" s="180">
        <v>0</v>
      </c>
      <c r="F73" s="180">
        <v>4</v>
      </c>
      <c r="G73" s="180">
        <v>4</v>
      </c>
      <c r="H73" s="181">
        <f t="shared" si="4"/>
        <v>248.9</v>
      </c>
      <c r="I73" s="180">
        <v>258</v>
      </c>
      <c r="J73" s="180">
        <v>254</v>
      </c>
      <c r="K73" s="182">
        <f t="shared" si="5"/>
        <v>256</v>
      </c>
      <c r="L73" s="183">
        <v>1970465.4000000008</v>
      </c>
      <c r="M73" s="183">
        <v>0</v>
      </c>
      <c r="N73" s="183">
        <v>32184</v>
      </c>
      <c r="O73" s="184">
        <f t="shared" si="6"/>
        <v>2002649</v>
      </c>
      <c r="P73" s="185">
        <v>20005.350000000017</v>
      </c>
      <c r="Q73" s="186">
        <f t="shared" si="7"/>
        <v>2022654.35</v>
      </c>
      <c r="R73" s="187">
        <v>-51537</v>
      </c>
    </row>
    <row r="74" spans="1:18" ht="14.25">
      <c r="A74" s="178" t="s">
        <v>93</v>
      </c>
      <c r="B74" s="179">
        <v>550.2000000000004</v>
      </c>
      <c r="C74" s="180">
        <v>567.2000000000004</v>
      </c>
      <c r="D74" s="180">
        <v>0</v>
      </c>
      <c r="E74" s="180">
        <v>0</v>
      </c>
      <c r="F74" s="180">
        <v>0</v>
      </c>
      <c r="G74" s="180">
        <v>0</v>
      </c>
      <c r="H74" s="181">
        <f t="shared" si="4"/>
        <v>558.7</v>
      </c>
      <c r="I74" s="180">
        <v>550.2</v>
      </c>
      <c r="J74" s="180">
        <v>571.2</v>
      </c>
      <c r="K74" s="182">
        <f t="shared" si="5"/>
        <v>560.7</v>
      </c>
      <c r="L74" s="183">
        <v>4495300.200000001</v>
      </c>
      <c r="M74" s="183">
        <v>0</v>
      </c>
      <c r="N74" s="183">
        <v>0</v>
      </c>
      <c r="O74" s="184">
        <f t="shared" si="6"/>
        <v>4495300</v>
      </c>
      <c r="P74" s="185">
        <v>0</v>
      </c>
      <c r="Q74" s="186">
        <f t="shared" si="7"/>
        <v>4495300</v>
      </c>
      <c r="R74" s="187">
        <v>252562</v>
      </c>
    </row>
    <row r="75" spans="1:18" ht="14.25">
      <c r="A75" s="178" t="s">
        <v>94</v>
      </c>
      <c r="B75" s="179">
        <v>0</v>
      </c>
      <c r="C75" s="180">
        <v>0</v>
      </c>
      <c r="D75" s="180">
        <v>0</v>
      </c>
      <c r="E75" s="180">
        <v>0</v>
      </c>
      <c r="F75" s="180">
        <v>15</v>
      </c>
      <c r="G75" s="180">
        <v>15</v>
      </c>
      <c r="H75" s="181">
        <f t="shared" si="4"/>
        <v>15</v>
      </c>
      <c r="I75" s="180">
        <v>35</v>
      </c>
      <c r="J75" s="180">
        <v>33</v>
      </c>
      <c r="K75" s="182">
        <f t="shared" si="5"/>
        <v>34</v>
      </c>
      <c r="L75" s="183">
        <v>0</v>
      </c>
      <c r="M75" s="183">
        <v>0</v>
      </c>
      <c r="N75" s="183">
        <v>122628</v>
      </c>
      <c r="O75" s="184">
        <f t="shared" si="6"/>
        <v>122628</v>
      </c>
      <c r="P75" s="185">
        <v>0</v>
      </c>
      <c r="Q75" s="186">
        <f t="shared" si="7"/>
        <v>122628</v>
      </c>
      <c r="R75" s="187">
        <v>8902</v>
      </c>
    </row>
    <row r="76" spans="1:18" ht="14.25">
      <c r="A76" s="178" t="s">
        <v>95</v>
      </c>
      <c r="B76" s="179">
        <v>0</v>
      </c>
      <c r="C76" s="180">
        <v>0</v>
      </c>
      <c r="D76" s="180">
        <v>0</v>
      </c>
      <c r="E76" s="180">
        <v>0</v>
      </c>
      <c r="F76" s="180">
        <v>477.6</v>
      </c>
      <c r="G76" s="180">
        <v>476.6</v>
      </c>
      <c r="H76" s="181">
        <f t="shared" si="4"/>
        <v>477.1</v>
      </c>
      <c r="I76" s="180">
        <v>1813.2</v>
      </c>
      <c r="J76" s="180">
        <v>1802.6</v>
      </c>
      <c r="K76" s="182">
        <f t="shared" si="5"/>
        <v>1807.9</v>
      </c>
      <c r="L76" s="183">
        <v>0</v>
      </c>
      <c r="M76" s="183">
        <v>0</v>
      </c>
      <c r="N76" s="183">
        <v>3838746.6000000006</v>
      </c>
      <c r="O76" s="184">
        <f t="shared" si="6"/>
        <v>3838747</v>
      </c>
      <c r="P76" s="185">
        <v>0</v>
      </c>
      <c r="Q76" s="186">
        <f t="shared" si="7"/>
        <v>3838747</v>
      </c>
      <c r="R76" s="187">
        <v>881403</v>
      </c>
    </row>
    <row r="77" spans="1:18" ht="14.25">
      <c r="A77" s="178" t="s">
        <v>202</v>
      </c>
      <c r="B77" s="179">
        <v>0</v>
      </c>
      <c r="C77" s="180">
        <v>0</v>
      </c>
      <c r="D77" s="180">
        <v>0</v>
      </c>
      <c r="E77" s="180">
        <v>0</v>
      </c>
      <c r="F77" s="180">
        <v>42</v>
      </c>
      <c r="G77" s="180">
        <v>42</v>
      </c>
      <c r="H77" s="181">
        <f t="shared" si="4"/>
        <v>42</v>
      </c>
      <c r="I77" s="180">
        <v>94</v>
      </c>
      <c r="J77" s="180">
        <v>95</v>
      </c>
      <c r="K77" s="182">
        <f t="shared" si="5"/>
        <v>94.5</v>
      </c>
      <c r="L77" s="183">
        <v>0</v>
      </c>
      <c r="M77" s="183">
        <v>0</v>
      </c>
      <c r="N77" s="183">
        <v>337932</v>
      </c>
      <c r="O77" s="184">
        <f t="shared" si="6"/>
        <v>337932</v>
      </c>
      <c r="P77" s="185">
        <v>0</v>
      </c>
      <c r="Q77" s="186">
        <f t="shared" si="7"/>
        <v>337932</v>
      </c>
      <c r="R77" s="187">
        <v>68572</v>
      </c>
    </row>
    <row r="78" spans="1:18" ht="14.25">
      <c r="A78" s="178" t="s">
        <v>203</v>
      </c>
      <c r="B78" s="179">
        <v>150.79999999999995</v>
      </c>
      <c r="C78" s="180">
        <v>155.99999999999994</v>
      </c>
      <c r="D78" s="180">
        <v>0</v>
      </c>
      <c r="E78" s="180">
        <v>0</v>
      </c>
      <c r="F78" s="180">
        <v>20.2</v>
      </c>
      <c r="G78" s="180">
        <v>20.2</v>
      </c>
      <c r="H78" s="181">
        <f t="shared" si="4"/>
        <v>173.6</v>
      </c>
      <c r="I78" s="180">
        <v>210.4</v>
      </c>
      <c r="J78" s="180">
        <v>216</v>
      </c>
      <c r="K78" s="182">
        <f t="shared" si="5"/>
        <v>213.2</v>
      </c>
      <c r="L78" s="183">
        <v>1238132.4000000001</v>
      </c>
      <c r="M78" s="183">
        <v>0</v>
      </c>
      <c r="N78" s="183">
        <v>163175.2</v>
      </c>
      <c r="O78" s="184">
        <f t="shared" si="6"/>
        <v>1401308</v>
      </c>
      <c r="P78" s="185">
        <v>22751.500000000022</v>
      </c>
      <c r="Q78" s="186">
        <f t="shared" si="7"/>
        <v>1424059.5</v>
      </c>
      <c r="R78" s="187">
        <v>232434</v>
      </c>
    </row>
    <row r="79" spans="1:18" ht="14.25">
      <c r="A79" s="178" t="s">
        <v>96</v>
      </c>
      <c r="B79" s="179">
        <v>70</v>
      </c>
      <c r="C79" s="180">
        <v>71</v>
      </c>
      <c r="D79" s="180">
        <v>0</v>
      </c>
      <c r="E79" s="180">
        <v>0</v>
      </c>
      <c r="F79" s="180">
        <v>44</v>
      </c>
      <c r="G79" s="180">
        <v>44</v>
      </c>
      <c r="H79" s="181">
        <f t="shared" si="4"/>
        <v>114.5</v>
      </c>
      <c r="I79" s="180">
        <v>381</v>
      </c>
      <c r="J79" s="180">
        <v>384</v>
      </c>
      <c r="K79" s="182">
        <f t="shared" si="5"/>
        <v>382.5</v>
      </c>
      <c r="L79" s="183">
        <v>567243</v>
      </c>
      <c r="M79" s="183">
        <v>0</v>
      </c>
      <c r="N79" s="183">
        <v>354024</v>
      </c>
      <c r="O79" s="184">
        <f t="shared" si="6"/>
        <v>921267</v>
      </c>
      <c r="P79" s="185">
        <v>0</v>
      </c>
      <c r="Q79" s="186">
        <f t="shared" si="7"/>
        <v>921267</v>
      </c>
      <c r="R79" s="187">
        <v>-333814</v>
      </c>
    </row>
    <row r="80" spans="1:18" ht="14.25">
      <c r="A80" s="178" t="s">
        <v>24</v>
      </c>
      <c r="B80" s="179">
        <v>182</v>
      </c>
      <c r="C80" s="180">
        <v>180</v>
      </c>
      <c r="D80" s="180">
        <v>0</v>
      </c>
      <c r="E80" s="180">
        <v>0</v>
      </c>
      <c r="F80" s="180">
        <v>169</v>
      </c>
      <c r="G80" s="180">
        <v>169</v>
      </c>
      <c r="H80" s="181">
        <f t="shared" si="4"/>
        <v>350</v>
      </c>
      <c r="I80" s="180">
        <v>552</v>
      </c>
      <c r="J80" s="180">
        <v>547</v>
      </c>
      <c r="K80" s="182">
        <f t="shared" si="5"/>
        <v>549.5</v>
      </c>
      <c r="L80" s="183">
        <v>1506391</v>
      </c>
      <c r="M80" s="183">
        <v>0</v>
      </c>
      <c r="N80" s="183">
        <v>1388844</v>
      </c>
      <c r="O80" s="184">
        <f t="shared" si="6"/>
        <v>2895235</v>
      </c>
      <c r="P80" s="185">
        <v>11708.540000000003</v>
      </c>
      <c r="Q80" s="186">
        <f t="shared" si="7"/>
        <v>2906943.54</v>
      </c>
      <c r="R80" s="187">
        <v>186946</v>
      </c>
    </row>
    <row r="81" spans="1:18" ht="14.25">
      <c r="A81" s="178" t="s">
        <v>309</v>
      </c>
      <c r="B81" s="179">
        <v>0</v>
      </c>
      <c r="C81" s="180">
        <v>0</v>
      </c>
      <c r="D81" s="180">
        <v>0</v>
      </c>
      <c r="E81" s="180">
        <v>0</v>
      </c>
      <c r="F81" s="180">
        <v>59.6</v>
      </c>
      <c r="G81" s="180">
        <v>58.00000000000001</v>
      </c>
      <c r="H81" s="181">
        <f t="shared" si="4"/>
        <v>58.8</v>
      </c>
      <c r="I81" s="180">
        <v>236.4</v>
      </c>
      <c r="J81" s="180">
        <v>209.8</v>
      </c>
      <c r="K81" s="182">
        <f t="shared" si="5"/>
        <v>223.1</v>
      </c>
      <c r="L81" s="183">
        <v>0</v>
      </c>
      <c r="M81" s="183">
        <v>0</v>
      </c>
      <c r="N81" s="183">
        <v>473104.8</v>
      </c>
      <c r="O81" s="184">
        <f t="shared" si="6"/>
        <v>473105</v>
      </c>
      <c r="P81" s="185">
        <v>0</v>
      </c>
      <c r="Q81" s="186">
        <f t="shared" si="7"/>
        <v>473105</v>
      </c>
      <c r="R81" s="187">
        <v>0</v>
      </c>
    </row>
    <row r="82" spans="1:18" ht="14.25">
      <c r="A82" s="178" t="s">
        <v>97</v>
      </c>
      <c r="B82" s="179">
        <v>73</v>
      </c>
      <c r="C82" s="180">
        <v>71</v>
      </c>
      <c r="D82" s="180">
        <v>0</v>
      </c>
      <c r="E82" s="180">
        <v>0</v>
      </c>
      <c r="F82" s="180">
        <v>30</v>
      </c>
      <c r="G82" s="180">
        <v>30</v>
      </c>
      <c r="H82" s="181">
        <f t="shared" si="4"/>
        <v>102</v>
      </c>
      <c r="I82" s="180">
        <v>151</v>
      </c>
      <c r="J82" s="180">
        <v>150</v>
      </c>
      <c r="K82" s="182">
        <f t="shared" si="5"/>
        <v>150.5</v>
      </c>
      <c r="L82" s="183">
        <v>579312</v>
      </c>
      <c r="M82" s="183">
        <v>0</v>
      </c>
      <c r="N82" s="183">
        <v>241380</v>
      </c>
      <c r="O82" s="184">
        <f t="shared" si="6"/>
        <v>820692</v>
      </c>
      <c r="P82" s="185">
        <v>0</v>
      </c>
      <c r="Q82" s="186">
        <f t="shared" si="7"/>
        <v>820692</v>
      </c>
      <c r="R82" s="187">
        <v>-1606091</v>
      </c>
    </row>
    <row r="83" spans="1:18" ht="14.25">
      <c r="A83" s="178" t="s">
        <v>337</v>
      </c>
      <c r="B83" s="179">
        <v>0</v>
      </c>
      <c r="C83" s="180">
        <v>0</v>
      </c>
      <c r="D83" s="180">
        <v>0</v>
      </c>
      <c r="E83" s="180">
        <v>0</v>
      </c>
      <c r="F83" s="180">
        <v>15</v>
      </c>
      <c r="G83" s="180">
        <v>15</v>
      </c>
      <c r="H83" s="181">
        <f t="shared" si="4"/>
        <v>15</v>
      </c>
      <c r="I83" s="180">
        <v>51</v>
      </c>
      <c r="J83" s="180">
        <v>51</v>
      </c>
      <c r="K83" s="182">
        <f t="shared" si="5"/>
        <v>51</v>
      </c>
      <c r="L83" s="183">
        <v>0</v>
      </c>
      <c r="M83" s="183">
        <v>0</v>
      </c>
      <c r="N83" s="183">
        <v>120690</v>
      </c>
      <c r="O83" s="184">
        <f t="shared" si="6"/>
        <v>120690</v>
      </c>
      <c r="P83" s="185">
        <v>0</v>
      </c>
      <c r="Q83" s="186">
        <f t="shared" si="7"/>
        <v>120690</v>
      </c>
      <c r="R83" s="187">
        <v>0</v>
      </c>
    </row>
    <row r="84" spans="1:18" ht="14.25">
      <c r="A84" s="178" t="s">
        <v>98</v>
      </c>
      <c r="B84" s="179">
        <v>338.99999999999994</v>
      </c>
      <c r="C84" s="180">
        <v>337.4</v>
      </c>
      <c r="D84" s="180">
        <v>0</v>
      </c>
      <c r="E84" s="180">
        <v>0</v>
      </c>
      <c r="F84" s="180">
        <v>0</v>
      </c>
      <c r="G84" s="180">
        <v>0</v>
      </c>
      <c r="H84" s="181">
        <f t="shared" si="4"/>
        <v>338.2</v>
      </c>
      <c r="I84" s="180">
        <v>357.2</v>
      </c>
      <c r="J84" s="180">
        <v>343.4</v>
      </c>
      <c r="K84" s="182">
        <f t="shared" si="5"/>
        <v>350.3</v>
      </c>
      <c r="L84" s="183">
        <v>2813212.2000000007</v>
      </c>
      <c r="M84" s="183">
        <v>0</v>
      </c>
      <c r="N84" s="183">
        <v>0</v>
      </c>
      <c r="O84" s="184">
        <f t="shared" si="6"/>
        <v>2813212</v>
      </c>
      <c r="P84" s="185">
        <v>0</v>
      </c>
      <c r="Q84" s="186">
        <f t="shared" si="7"/>
        <v>2813212</v>
      </c>
      <c r="R84" s="187">
        <v>37460</v>
      </c>
    </row>
    <row r="85" spans="1:18" ht="14.25">
      <c r="A85" s="178" t="s">
        <v>204</v>
      </c>
      <c r="B85" s="179">
        <v>0</v>
      </c>
      <c r="C85" s="180">
        <v>0</v>
      </c>
      <c r="D85" s="180">
        <v>0</v>
      </c>
      <c r="E85" s="180">
        <v>0</v>
      </c>
      <c r="F85" s="180">
        <v>13</v>
      </c>
      <c r="G85" s="180">
        <v>13</v>
      </c>
      <c r="H85" s="181">
        <f t="shared" si="4"/>
        <v>13</v>
      </c>
      <c r="I85" s="180">
        <v>69</v>
      </c>
      <c r="J85" s="180">
        <v>69</v>
      </c>
      <c r="K85" s="182">
        <f t="shared" si="5"/>
        <v>69</v>
      </c>
      <c r="L85" s="183">
        <v>0</v>
      </c>
      <c r="M85" s="183">
        <v>0</v>
      </c>
      <c r="N85" s="183">
        <v>104598</v>
      </c>
      <c r="O85" s="184">
        <f t="shared" si="6"/>
        <v>104598</v>
      </c>
      <c r="P85" s="185">
        <v>0</v>
      </c>
      <c r="Q85" s="186">
        <f t="shared" si="7"/>
        <v>104598</v>
      </c>
      <c r="R85" s="187">
        <v>2476</v>
      </c>
    </row>
    <row r="86" spans="1:18" ht="14.25">
      <c r="A86" s="178" t="s">
        <v>205</v>
      </c>
      <c r="B86" s="179">
        <v>0</v>
      </c>
      <c r="C86" s="180">
        <v>0</v>
      </c>
      <c r="D86" s="180">
        <v>0</v>
      </c>
      <c r="E86" s="180">
        <v>0</v>
      </c>
      <c r="F86" s="180">
        <v>16.5</v>
      </c>
      <c r="G86" s="180">
        <v>16.5</v>
      </c>
      <c r="H86" s="181">
        <f t="shared" si="4"/>
        <v>16.5</v>
      </c>
      <c r="I86" s="180">
        <v>68.5</v>
      </c>
      <c r="J86" s="180">
        <v>68.5</v>
      </c>
      <c r="K86" s="182">
        <f t="shared" si="5"/>
        <v>68.5</v>
      </c>
      <c r="L86" s="183">
        <v>0</v>
      </c>
      <c r="M86" s="183">
        <v>0</v>
      </c>
      <c r="N86" s="183">
        <v>132759</v>
      </c>
      <c r="O86" s="184">
        <f t="shared" si="6"/>
        <v>132759</v>
      </c>
      <c r="P86" s="185">
        <v>0</v>
      </c>
      <c r="Q86" s="186">
        <f t="shared" si="7"/>
        <v>132759</v>
      </c>
      <c r="R86" s="187">
        <v>-102036</v>
      </c>
    </row>
    <row r="87" spans="1:18" ht="14.25">
      <c r="A87" s="178" t="s">
        <v>338</v>
      </c>
      <c r="B87" s="179">
        <v>0</v>
      </c>
      <c r="C87" s="180">
        <v>0</v>
      </c>
      <c r="D87" s="180">
        <v>0</v>
      </c>
      <c r="E87" s="180">
        <v>0</v>
      </c>
      <c r="F87" s="180">
        <v>3</v>
      </c>
      <c r="G87" s="180">
        <v>3</v>
      </c>
      <c r="H87" s="181">
        <f t="shared" si="4"/>
        <v>3</v>
      </c>
      <c r="I87" s="180">
        <v>25</v>
      </c>
      <c r="J87" s="180">
        <v>25.5</v>
      </c>
      <c r="K87" s="182">
        <f t="shared" si="5"/>
        <v>25.25</v>
      </c>
      <c r="L87" s="183">
        <v>0</v>
      </c>
      <c r="M87" s="183">
        <v>0</v>
      </c>
      <c r="N87" s="183">
        <v>24138</v>
      </c>
      <c r="O87" s="184">
        <f t="shared" si="6"/>
        <v>24138</v>
      </c>
      <c r="P87" s="185">
        <v>0</v>
      </c>
      <c r="Q87" s="186">
        <f t="shared" si="7"/>
        <v>24138</v>
      </c>
      <c r="R87" s="187">
        <v>0</v>
      </c>
    </row>
    <row r="88" spans="1:18" ht="14.25">
      <c r="A88" s="178" t="s">
        <v>339</v>
      </c>
      <c r="B88" s="179">
        <v>0</v>
      </c>
      <c r="C88" s="180">
        <v>0</v>
      </c>
      <c r="D88" s="180">
        <v>0</v>
      </c>
      <c r="E88" s="180">
        <v>0</v>
      </c>
      <c r="F88" s="180">
        <v>4.5</v>
      </c>
      <c r="G88" s="180">
        <v>4.5</v>
      </c>
      <c r="H88" s="181">
        <f t="shared" si="4"/>
        <v>4.5</v>
      </c>
      <c r="I88" s="180">
        <v>51.5</v>
      </c>
      <c r="J88" s="180">
        <v>52.5</v>
      </c>
      <c r="K88" s="182">
        <f t="shared" si="5"/>
        <v>52</v>
      </c>
      <c r="L88" s="183">
        <v>0</v>
      </c>
      <c r="M88" s="183">
        <v>0</v>
      </c>
      <c r="N88" s="183">
        <v>36207</v>
      </c>
      <c r="O88" s="184">
        <f t="shared" si="6"/>
        <v>36207</v>
      </c>
      <c r="P88" s="185">
        <v>0</v>
      </c>
      <c r="Q88" s="186">
        <f t="shared" si="7"/>
        <v>36207</v>
      </c>
      <c r="R88" s="187">
        <v>7661</v>
      </c>
    </row>
    <row r="89" spans="1:18" ht="14.25">
      <c r="A89" s="178" t="s">
        <v>370</v>
      </c>
      <c r="B89" s="179">
        <v>259</v>
      </c>
      <c r="C89" s="180">
        <v>224</v>
      </c>
      <c r="D89" s="180">
        <v>0</v>
      </c>
      <c r="E89" s="180">
        <v>0</v>
      </c>
      <c r="F89" s="180">
        <v>0</v>
      </c>
      <c r="G89" s="180">
        <v>0</v>
      </c>
      <c r="H89" s="181">
        <f t="shared" si="4"/>
        <v>241.5</v>
      </c>
      <c r="I89" s="180">
        <v>261</v>
      </c>
      <c r="J89" s="180">
        <v>224</v>
      </c>
      <c r="K89" s="182">
        <f t="shared" si="5"/>
        <v>242.5</v>
      </c>
      <c r="L89" s="183">
        <v>2099118</v>
      </c>
      <c r="M89" s="183">
        <v>0</v>
      </c>
      <c r="N89" s="183">
        <v>0</v>
      </c>
      <c r="O89" s="184">
        <f t="shared" si="6"/>
        <v>2099118</v>
      </c>
      <c r="P89" s="185">
        <v>0</v>
      </c>
      <c r="Q89" s="186">
        <f t="shared" si="7"/>
        <v>2099118</v>
      </c>
      <c r="R89" s="187">
        <v>-1624153</v>
      </c>
    </row>
    <row r="90" spans="1:18" ht="14.25">
      <c r="A90" s="178" t="s">
        <v>371</v>
      </c>
      <c r="B90" s="179">
        <v>472.2000000000004</v>
      </c>
      <c r="C90" s="180">
        <v>463.4000000000004</v>
      </c>
      <c r="D90" s="180">
        <v>0</v>
      </c>
      <c r="E90" s="180">
        <v>0</v>
      </c>
      <c r="F90" s="180">
        <v>0</v>
      </c>
      <c r="G90" s="180">
        <v>0</v>
      </c>
      <c r="H90" s="181">
        <f t="shared" si="4"/>
        <v>467.8</v>
      </c>
      <c r="I90" s="180">
        <v>472.2</v>
      </c>
      <c r="J90" s="180">
        <v>464.4</v>
      </c>
      <c r="K90" s="182">
        <f t="shared" si="5"/>
        <v>468.3</v>
      </c>
      <c r="L90" s="183">
        <v>3763918.800000002</v>
      </c>
      <c r="M90" s="183">
        <v>0</v>
      </c>
      <c r="N90" s="183">
        <v>0</v>
      </c>
      <c r="O90" s="184">
        <f t="shared" si="6"/>
        <v>3763919</v>
      </c>
      <c r="P90" s="185">
        <v>0</v>
      </c>
      <c r="Q90" s="186">
        <f t="shared" si="7"/>
        <v>3763919</v>
      </c>
      <c r="R90" s="187">
        <v>-310246</v>
      </c>
    </row>
    <row r="91" spans="1:18" ht="14.25">
      <c r="A91" s="178" t="s">
        <v>372</v>
      </c>
      <c r="B91" s="179">
        <v>457.8000000000003</v>
      </c>
      <c r="C91" s="180">
        <v>443.60000000000025</v>
      </c>
      <c r="D91" s="180">
        <v>0</v>
      </c>
      <c r="E91" s="180">
        <v>0</v>
      </c>
      <c r="F91" s="180">
        <v>0</v>
      </c>
      <c r="G91" s="180">
        <v>0</v>
      </c>
      <c r="H91" s="181">
        <f t="shared" si="4"/>
        <v>450.7</v>
      </c>
      <c r="I91" s="180">
        <v>458.8</v>
      </c>
      <c r="J91" s="180">
        <v>443.6</v>
      </c>
      <c r="K91" s="182">
        <f t="shared" si="5"/>
        <v>451.2</v>
      </c>
      <c r="L91" s="183">
        <v>3626332.200000003</v>
      </c>
      <c r="M91" s="183">
        <v>0</v>
      </c>
      <c r="N91" s="183">
        <v>0</v>
      </c>
      <c r="O91" s="184">
        <f t="shared" si="6"/>
        <v>3626332</v>
      </c>
      <c r="P91" s="185">
        <v>0</v>
      </c>
      <c r="Q91" s="186">
        <f t="shared" si="7"/>
        <v>3626332</v>
      </c>
      <c r="R91" s="187">
        <v>66264</v>
      </c>
    </row>
    <row r="92" spans="1:18" ht="14.25">
      <c r="A92" s="178" t="s">
        <v>373</v>
      </c>
      <c r="B92" s="179">
        <v>484.60000000000025</v>
      </c>
      <c r="C92" s="180">
        <v>447.00000000000017</v>
      </c>
      <c r="D92" s="180">
        <v>0</v>
      </c>
      <c r="E92" s="180">
        <v>0</v>
      </c>
      <c r="F92" s="180">
        <v>0</v>
      </c>
      <c r="G92" s="180">
        <v>0</v>
      </c>
      <c r="H92" s="181">
        <f t="shared" si="4"/>
        <v>465.8</v>
      </c>
      <c r="I92" s="180">
        <v>484.6</v>
      </c>
      <c r="J92" s="180">
        <v>447</v>
      </c>
      <c r="K92" s="182">
        <f t="shared" si="5"/>
        <v>465.8</v>
      </c>
      <c r="L92" s="183">
        <v>3747826.800000001</v>
      </c>
      <c r="M92" s="183">
        <v>0</v>
      </c>
      <c r="N92" s="183">
        <v>0</v>
      </c>
      <c r="O92" s="184">
        <f t="shared" si="6"/>
        <v>3747827</v>
      </c>
      <c r="P92" s="185">
        <v>0</v>
      </c>
      <c r="Q92" s="186">
        <f t="shared" si="7"/>
        <v>3747827</v>
      </c>
      <c r="R92" s="187">
        <v>317453</v>
      </c>
    </row>
    <row r="93" spans="1:18" ht="14.25">
      <c r="A93" s="178" t="s">
        <v>374</v>
      </c>
      <c r="B93" s="179">
        <v>552.4000000000003</v>
      </c>
      <c r="C93" s="180">
        <v>538.8000000000003</v>
      </c>
      <c r="D93" s="180">
        <v>0</v>
      </c>
      <c r="E93" s="180">
        <v>0</v>
      </c>
      <c r="F93" s="180">
        <v>0</v>
      </c>
      <c r="G93" s="180">
        <v>0</v>
      </c>
      <c r="H93" s="181">
        <f t="shared" si="4"/>
        <v>545.6</v>
      </c>
      <c r="I93" s="180">
        <v>553.4</v>
      </c>
      <c r="J93" s="180">
        <v>538.8</v>
      </c>
      <c r="K93" s="182">
        <f t="shared" si="5"/>
        <v>546.1</v>
      </c>
      <c r="L93" s="183">
        <v>4389897.600000001</v>
      </c>
      <c r="M93" s="183">
        <v>0</v>
      </c>
      <c r="N93" s="183">
        <v>0</v>
      </c>
      <c r="O93" s="184">
        <f t="shared" si="6"/>
        <v>4389898</v>
      </c>
      <c r="P93" s="185">
        <v>0</v>
      </c>
      <c r="Q93" s="186">
        <f t="shared" si="7"/>
        <v>4389898</v>
      </c>
      <c r="R93" s="187">
        <v>739008</v>
      </c>
    </row>
    <row r="94" spans="1:18" ht="14.25">
      <c r="A94" s="178" t="s">
        <v>375</v>
      </c>
      <c r="B94" s="179">
        <v>407.2000000000001</v>
      </c>
      <c r="C94" s="180">
        <v>394.00000000000017</v>
      </c>
      <c r="D94" s="180">
        <v>0</v>
      </c>
      <c r="E94" s="180">
        <v>0</v>
      </c>
      <c r="F94" s="180">
        <v>0</v>
      </c>
      <c r="G94" s="180">
        <v>0</v>
      </c>
      <c r="H94" s="181">
        <f t="shared" si="4"/>
        <v>400.6</v>
      </c>
      <c r="I94" s="180">
        <v>410.4</v>
      </c>
      <c r="J94" s="180">
        <v>395</v>
      </c>
      <c r="K94" s="182">
        <f t="shared" si="5"/>
        <v>402.7</v>
      </c>
      <c r="L94" s="183">
        <v>3223227.6000000006</v>
      </c>
      <c r="M94" s="183">
        <v>0</v>
      </c>
      <c r="N94" s="183">
        <v>0</v>
      </c>
      <c r="O94" s="184">
        <f t="shared" si="6"/>
        <v>3223228</v>
      </c>
      <c r="P94" s="185">
        <v>0</v>
      </c>
      <c r="Q94" s="186">
        <f t="shared" si="7"/>
        <v>3223228</v>
      </c>
      <c r="R94" s="187">
        <v>-183054</v>
      </c>
    </row>
    <row r="95" spans="1:18" ht="14.25">
      <c r="A95" s="178" t="s">
        <v>376</v>
      </c>
      <c r="B95" s="179">
        <v>0</v>
      </c>
      <c r="C95" s="180">
        <v>0</v>
      </c>
      <c r="D95" s="180">
        <v>380</v>
      </c>
      <c r="E95" s="180">
        <v>334</v>
      </c>
      <c r="F95" s="180">
        <v>0</v>
      </c>
      <c r="G95" s="180">
        <v>0</v>
      </c>
      <c r="H95" s="181">
        <f t="shared" si="4"/>
        <v>357</v>
      </c>
      <c r="I95" s="180">
        <v>380</v>
      </c>
      <c r="J95" s="180">
        <v>334</v>
      </c>
      <c r="K95" s="182">
        <f t="shared" si="5"/>
        <v>357</v>
      </c>
      <c r="L95" s="183">
        <v>0</v>
      </c>
      <c r="M95" s="183">
        <v>2872422</v>
      </c>
      <c r="N95" s="183">
        <v>0</v>
      </c>
      <c r="O95" s="184">
        <f t="shared" si="6"/>
        <v>2872422</v>
      </c>
      <c r="P95" s="185">
        <v>0</v>
      </c>
      <c r="Q95" s="186">
        <f t="shared" si="7"/>
        <v>2872422</v>
      </c>
      <c r="R95" s="187">
        <v>-1290624</v>
      </c>
    </row>
    <row r="96" spans="1:18" ht="14.25">
      <c r="A96" s="178" t="s">
        <v>206</v>
      </c>
      <c r="B96" s="179">
        <v>143</v>
      </c>
      <c r="C96" s="180">
        <v>141.5</v>
      </c>
      <c r="D96" s="180">
        <v>0</v>
      </c>
      <c r="E96" s="180">
        <v>0</v>
      </c>
      <c r="F96" s="180">
        <v>26</v>
      </c>
      <c r="G96" s="180">
        <v>26</v>
      </c>
      <c r="H96" s="181">
        <f t="shared" si="4"/>
        <v>168.25</v>
      </c>
      <c r="I96" s="180">
        <v>325</v>
      </c>
      <c r="J96" s="180">
        <v>321</v>
      </c>
      <c r="K96" s="182">
        <f t="shared" si="5"/>
        <v>323</v>
      </c>
      <c r="L96" s="183">
        <v>1144543.5</v>
      </c>
      <c r="M96" s="183">
        <v>0</v>
      </c>
      <c r="N96" s="183">
        <v>209196</v>
      </c>
      <c r="O96" s="184">
        <f t="shared" si="6"/>
        <v>1353740</v>
      </c>
      <c r="P96" s="185">
        <v>6720.130000000001</v>
      </c>
      <c r="Q96" s="186">
        <f t="shared" si="7"/>
        <v>1360460.13</v>
      </c>
      <c r="R96" s="187">
        <v>-8869</v>
      </c>
    </row>
    <row r="97" spans="1:18" ht="14.25">
      <c r="A97" s="178" t="s">
        <v>207</v>
      </c>
      <c r="B97" s="179">
        <v>0</v>
      </c>
      <c r="C97" s="180">
        <v>0</v>
      </c>
      <c r="D97" s="180">
        <v>0</v>
      </c>
      <c r="E97" s="180">
        <v>0</v>
      </c>
      <c r="F97" s="180">
        <v>16</v>
      </c>
      <c r="G97" s="180">
        <v>16</v>
      </c>
      <c r="H97" s="181">
        <f t="shared" si="4"/>
        <v>16</v>
      </c>
      <c r="I97" s="180">
        <v>18</v>
      </c>
      <c r="J97" s="180">
        <v>18</v>
      </c>
      <c r="K97" s="182">
        <f t="shared" si="5"/>
        <v>18</v>
      </c>
      <c r="L97" s="183">
        <v>0</v>
      </c>
      <c r="M97" s="183">
        <v>0</v>
      </c>
      <c r="N97" s="183">
        <v>128736</v>
      </c>
      <c r="O97" s="184">
        <f t="shared" si="6"/>
        <v>128736</v>
      </c>
      <c r="P97" s="185">
        <v>0</v>
      </c>
      <c r="Q97" s="186">
        <f t="shared" si="7"/>
        <v>128736</v>
      </c>
      <c r="R97" s="187">
        <v>-18175</v>
      </c>
    </row>
    <row r="98" spans="1:18" ht="14.25">
      <c r="A98" s="178" t="s">
        <v>208</v>
      </c>
      <c r="B98" s="179">
        <v>0</v>
      </c>
      <c r="C98" s="180">
        <v>0</v>
      </c>
      <c r="D98" s="180">
        <v>0</v>
      </c>
      <c r="E98" s="180">
        <v>0</v>
      </c>
      <c r="F98" s="180">
        <v>88</v>
      </c>
      <c r="G98" s="180">
        <v>84.5</v>
      </c>
      <c r="H98" s="181">
        <f t="shared" si="4"/>
        <v>86.25</v>
      </c>
      <c r="I98" s="180">
        <v>170</v>
      </c>
      <c r="J98" s="180">
        <v>170</v>
      </c>
      <c r="K98" s="182">
        <f t="shared" si="5"/>
        <v>170</v>
      </c>
      <c r="L98" s="183">
        <v>0</v>
      </c>
      <c r="M98" s="183">
        <v>0</v>
      </c>
      <c r="N98" s="183">
        <v>693967.5</v>
      </c>
      <c r="O98" s="184">
        <f t="shared" si="6"/>
        <v>693968</v>
      </c>
      <c r="P98" s="185">
        <v>0</v>
      </c>
      <c r="Q98" s="186">
        <f t="shared" si="7"/>
        <v>693968</v>
      </c>
      <c r="R98" s="187">
        <v>-69838</v>
      </c>
    </row>
    <row r="99" spans="1:18" ht="14.25">
      <c r="A99" s="178" t="s">
        <v>99</v>
      </c>
      <c r="B99" s="179">
        <v>300.20000000000005</v>
      </c>
      <c r="C99" s="180">
        <v>290.79999999999995</v>
      </c>
      <c r="D99" s="180">
        <v>0</v>
      </c>
      <c r="E99" s="180">
        <v>0</v>
      </c>
      <c r="F99" s="180">
        <v>0</v>
      </c>
      <c r="G99" s="180">
        <v>0</v>
      </c>
      <c r="H99" s="181">
        <f t="shared" si="4"/>
        <v>295.5</v>
      </c>
      <c r="I99" s="180">
        <v>300.2</v>
      </c>
      <c r="J99" s="180">
        <v>298.4</v>
      </c>
      <c r="K99" s="182">
        <f t="shared" si="5"/>
        <v>299.3</v>
      </c>
      <c r="L99" s="183">
        <v>2377593.0000000005</v>
      </c>
      <c r="M99" s="183">
        <v>0</v>
      </c>
      <c r="N99" s="183">
        <v>0</v>
      </c>
      <c r="O99" s="184">
        <f t="shared" si="6"/>
        <v>2377593</v>
      </c>
      <c r="P99" s="185">
        <v>0</v>
      </c>
      <c r="Q99" s="186">
        <f t="shared" si="7"/>
        <v>2377593</v>
      </c>
      <c r="R99" s="187">
        <v>251700</v>
      </c>
    </row>
    <row r="100" spans="1:18" ht="14.25">
      <c r="A100" s="178" t="s">
        <v>100</v>
      </c>
      <c r="B100" s="179">
        <v>33.60000000000001</v>
      </c>
      <c r="C100" s="180">
        <v>34.00000000000001</v>
      </c>
      <c r="D100" s="180">
        <v>0</v>
      </c>
      <c r="E100" s="180">
        <v>0</v>
      </c>
      <c r="F100" s="180">
        <v>0</v>
      </c>
      <c r="G100" s="180">
        <v>0</v>
      </c>
      <c r="H100" s="181">
        <f t="shared" si="4"/>
        <v>33.8</v>
      </c>
      <c r="I100" s="180">
        <v>33.6</v>
      </c>
      <c r="J100" s="180">
        <v>34</v>
      </c>
      <c r="K100" s="182">
        <f t="shared" si="5"/>
        <v>33.8</v>
      </c>
      <c r="L100" s="183">
        <v>271954.80000000005</v>
      </c>
      <c r="M100" s="183">
        <v>0</v>
      </c>
      <c r="N100" s="183">
        <v>0</v>
      </c>
      <c r="O100" s="184">
        <f t="shared" si="6"/>
        <v>271955</v>
      </c>
      <c r="P100" s="185">
        <v>18170.210000000014</v>
      </c>
      <c r="Q100" s="186">
        <f t="shared" si="7"/>
        <v>290125.21</v>
      </c>
      <c r="R100" s="187">
        <v>54110</v>
      </c>
    </row>
    <row r="101" spans="1:18" ht="14.25">
      <c r="A101" s="178" t="s">
        <v>212</v>
      </c>
      <c r="B101" s="179">
        <v>19</v>
      </c>
      <c r="C101" s="180">
        <v>21</v>
      </c>
      <c r="D101" s="180">
        <v>0</v>
      </c>
      <c r="E101" s="180">
        <v>0</v>
      </c>
      <c r="F101" s="180">
        <v>0</v>
      </c>
      <c r="G101" s="180">
        <v>0</v>
      </c>
      <c r="H101" s="181">
        <f t="shared" si="4"/>
        <v>20</v>
      </c>
      <c r="I101" s="180">
        <v>67</v>
      </c>
      <c r="J101" s="180">
        <v>65</v>
      </c>
      <c r="K101" s="182">
        <f t="shared" si="5"/>
        <v>66</v>
      </c>
      <c r="L101" s="183">
        <v>163504</v>
      </c>
      <c r="M101" s="183">
        <v>0</v>
      </c>
      <c r="N101" s="183">
        <v>0</v>
      </c>
      <c r="O101" s="184">
        <f t="shared" si="6"/>
        <v>163504</v>
      </c>
      <c r="P101" s="185">
        <v>0</v>
      </c>
      <c r="Q101" s="186">
        <f t="shared" si="7"/>
        <v>163504</v>
      </c>
      <c r="R101" s="187">
        <v>-1604733</v>
      </c>
    </row>
    <row r="102" spans="1:18" ht="14.25">
      <c r="A102" s="178" t="s">
        <v>101</v>
      </c>
      <c r="B102" s="179">
        <v>17</v>
      </c>
      <c r="C102" s="180">
        <v>17</v>
      </c>
      <c r="D102" s="180">
        <v>0</v>
      </c>
      <c r="E102" s="180">
        <v>0</v>
      </c>
      <c r="F102" s="180">
        <v>105</v>
      </c>
      <c r="G102" s="180">
        <v>105</v>
      </c>
      <c r="H102" s="181">
        <f t="shared" si="4"/>
        <v>122</v>
      </c>
      <c r="I102" s="180">
        <v>508</v>
      </c>
      <c r="J102" s="180">
        <v>512</v>
      </c>
      <c r="K102" s="182">
        <f t="shared" si="5"/>
        <v>510</v>
      </c>
      <c r="L102" s="183">
        <v>147764</v>
      </c>
      <c r="M102" s="183">
        <v>0</v>
      </c>
      <c r="N102" s="183">
        <v>912660</v>
      </c>
      <c r="O102" s="184">
        <f t="shared" si="6"/>
        <v>1060424</v>
      </c>
      <c r="P102" s="185">
        <v>0</v>
      </c>
      <c r="Q102" s="186">
        <f t="shared" si="7"/>
        <v>1060424</v>
      </c>
      <c r="R102" s="187">
        <v>-1517855</v>
      </c>
    </row>
    <row r="103" spans="1:18" ht="14.25">
      <c r="A103" s="178" t="s">
        <v>209</v>
      </c>
      <c r="B103" s="179">
        <v>95</v>
      </c>
      <c r="C103" s="180">
        <v>94</v>
      </c>
      <c r="D103" s="180">
        <v>0</v>
      </c>
      <c r="E103" s="180">
        <v>0</v>
      </c>
      <c r="F103" s="180">
        <v>1</v>
      </c>
      <c r="G103" s="180">
        <v>1</v>
      </c>
      <c r="H103" s="181">
        <f t="shared" si="4"/>
        <v>95.5</v>
      </c>
      <c r="I103" s="180">
        <v>102</v>
      </c>
      <c r="J103" s="180">
        <v>98</v>
      </c>
      <c r="K103" s="182">
        <f t="shared" si="5"/>
        <v>100</v>
      </c>
      <c r="L103" s="183">
        <v>821394</v>
      </c>
      <c r="M103" s="183">
        <v>0</v>
      </c>
      <c r="N103" s="183">
        <v>8692</v>
      </c>
      <c r="O103" s="184">
        <f t="shared" si="6"/>
        <v>830086</v>
      </c>
      <c r="P103" s="185">
        <v>0</v>
      </c>
      <c r="Q103" s="186">
        <f t="shared" si="7"/>
        <v>830086</v>
      </c>
      <c r="R103" s="187">
        <v>-558590</v>
      </c>
    </row>
    <row r="104" spans="1:18" ht="14.25">
      <c r="A104" s="178" t="s">
        <v>102</v>
      </c>
      <c r="B104" s="179">
        <v>194.5999999999999</v>
      </c>
      <c r="C104" s="180">
        <v>188.99999999999991</v>
      </c>
      <c r="D104" s="180">
        <v>0</v>
      </c>
      <c r="E104" s="180">
        <v>0</v>
      </c>
      <c r="F104" s="180">
        <v>0</v>
      </c>
      <c r="G104" s="180">
        <v>0</v>
      </c>
      <c r="H104" s="181">
        <f t="shared" si="4"/>
        <v>191.8</v>
      </c>
      <c r="I104" s="180">
        <v>195.6</v>
      </c>
      <c r="J104" s="180">
        <v>190</v>
      </c>
      <c r="K104" s="182">
        <f t="shared" si="5"/>
        <v>192.8</v>
      </c>
      <c r="L104" s="183">
        <v>1543222.8000000005</v>
      </c>
      <c r="M104" s="183">
        <v>0</v>
      </c>
      <c r="N104" s="183">
        <v>0</v>
      </c>
      <c r="O104" s="184">
        <f t="shared" si="6"/>
        <v>1543223</v>
      </c>
      <c r="P104" s="185">
        <v>0</v>
      </c>
      <c r="Q104" s="186">
        <f t="shared" si="7"/>
        <v>1543223</v>
      </c>
      <c r="R104" s="187">
        <v>-177745</v>
      </c>
    </row>
    <row r="105" spans="1:18" ht="14.25">
      <c r="A105" s="178" t="s">
        <v>25</v>
      </c>
      <c r="B105" s="179">
        <v>0</v>
      </c>
      <c r="C105" s="180">
        <v>0</v>
      </c>
      <c r="D105" s="180">
        <v>0</v>
      </c>
      <c r="E105" s="180">
        <v>0</v>
      </c>
      <c r="F105" s="180">
        <v>33</v>
      </c>
      <c r="G105" s="180">
        <v>33</v>
      </c>
      <c r="H105" s="181">
        <f t="shared" si="4"/>
        <v>33</v>
      </c>
      <c r="I105" s="180">
        <v>387</v>
      </c>
      <c r="J105" s="180">
        <v>385</v>
      </c>
      <c r="K105" s="182">
        <f t="shared" si="5"/>
        <v>386</v>
      </c>
      <c r="L105" s="183">
        <v>0</v>
      </c>
      <c r="M105" s="183">
        <v>0</v>
      </c>
      <c r="N105" s="183">
        <v>286836</v>
      </c>
      <c r="O105" s="184">
        <f t="shared" si="6"/>
        <v>286836</v>
      </c>
      <c r="P105" s="185">
        <v>0</v>
      </c>
      <c r="Q105" s="186">
        <f t="shared" si="7"/>
        <v>286836</v>
      </c>
      <c r="R105" s="187">
        <v>-180331</v>
      </c>
    </row>
    <row r="106" spans="1:18" ht="14.25">
      <c r="A106" s="178" t="s">
        <v>103</v>
      </c>
      <c r="B106" s="179">
        <v>0</v>
      </c>
      <c r="C106" s="180">
        <v>0</v>
      </c>
      <c r="D106" s="180">
        <v>0</v>
      </c>
      <c r="E106" s="180">
        <v>0</v>
      </c>
      <c r="F106" s="180">
        <v>103</v>
      </c>
      <c r="G106" s="180">
        <v>102</v>
      </c>
      <c r="H106" s="181">
        <f t="shared" si="4"/>
        <v>102.5</v>
      </c>
      <c r="I106" s="180">
        <v>406</v>
      </c>
      <c r="J106" s="180">
        <v>402</v>
      </c>
      <c r="K106" s="182">
        <f t="shared" si="5"/>
        <v>404</v>
      </c>
      <c r="L106" s="183">
        <v>0</v>
      </c>
      <c r="M106" s="183">
        <v>0</v>
      </c>
      <c r="N106" s="183">
        <v>890930</v>
      </c>
      <c r="O106" s="184">
        <f t="shared" si="6"/>
        <v>890930</v>
      </c>
      <c r="P106" s="185">
        <v>0</v>
      </c>
      <c r="Q106" s="186">
        <f t="shared" si="7"/>
        <v>890930</v>
      </c>
      <c r="R106" s="187">
        <v>-632132</v>
      </c>
    </row>
    <row r="107" spans="1:18" ht="14.25">
      <c r="A107" s="178" t="s">
        <v>340</v>
      </c>
      <c r="B107" s="179">
        <v>7.5</v>
      </c>
      <c r="C107" s="180">
        <v>7.5</v>
      </c>
      <c r="D107" s="180">
        <v>0</v>
      </c>
      <c r="E107" s="180">
        <v>0</v>
      </c>
      <c r="F107" s="180">
        <v>9.5</v>
      </c>
      <c r="G107" s="180">
        <v>9.5</v>
      </c>
      <c r="H107" s="181">
        <f t="shared" si="4"/>
        <v>17</v>
      </c>
      <c r="I107" s="180">
        <v>52.5</v>
      </c>
      <c r="J107" s="180">
        <v>52.5</v>
      </c>
      <c r="K107" s="182">
        <f t="shared" si="5"/>
        <v>52.5</v>
      </c>
      <c r="L107" s="183">
        <v>60345</v>
      </c>
      <c r="M107" s="183">
        <v>0</v>
      </c>
      <c r="N107" s="183">
        <v>76437</v>
      </c>
      <c r="O107" s="184">
        <f t="shared" si="6"/>
        <v>136782</v>
      </c>
      <c r="P107" s="185">
        <v>0</v>
      </c>
      <c r="Q107" s="186">
        <f t="shared" si="7"/>
        <v>136782</v>
      </c>
      <c r="R107" s="187">
        <v>0</v>
      </c>
    </row>
    <row r="108" spans="1:18" ht="14.25">
      <c r="A108" s="178" t="s">
        <v>26</v>
      </c>
      <c r="B108" s="179">
        <v>0</v>
      </c>
      <c r="C108" s="180">
        <v>0</v>
      </c>
      <c r="D108" s="180">
        <v>0</v>
      </c>
      <c r="E108" s="180">
        <v>0</v>
      </c>
      <c r="F108" s="180">
        <v>112.79999999999995</v>
      </c>
      <c r="G108" s="180">
        <v>111.79999999999995</v>
      </c>
      <c r="H108" s="181">
        <f t="shared" si="4"/>
        <v>112.3</v>
      </c>
      <c r="I108" s="180">
        <v>184.6</v>
      </c>
      <c r="J108" s="180">
        <v>183.2</v>
      </c>
      <c r="K108" s="182">
        <f t="shared" si="5"/>
        <v>183.9</v>
      </c>
      <c r="L108" s="183">
        <v>0</v>
      </c>
      <c r="M108" s="183">
        <v>0</v>
      </c>
      <c r="N108" s="183">
        <v>903565.7999999997</v>
      </c>
      <c r="O108" s="184">
        <f t="shared" si="6"/>
        <v>903566</v>
      </c>
      <c r="P108" s="185">
        <v>22021.360000000004</v>
      </c>
      <c r="Q108" s="186">
        <f t="shared" si="7"/>
        <v>925587.36</v>
      </c>
      <c r="R108" s="187">
        <v>-224190</v>
      </c>
    </row>
    <row r="109" spans="1:18" ht="14.25">
      <c r="A109" s="178" t="s">
        <v>210</v>
      </c>
      <c r="B109" s="179">
        <v>26</v>
      </c>
      <c r="C109" s="180">
        <v>27</v>
      </c>
      <c r="D109" s="180">
        <v>0</v>
      </c>
      <c r="E109" s="180">
        <v>0</v>
      </c>
      <c r="F109" s="180">
        <v>18</v>
      </c>
      <c r="G109" s="180">
        <v>17</v>
      </c>
      <c r="H109" s="181">
        <f t="shared" si="4"/>
        <v>44</v>
      </c>
      <c r="I109" s="180">
        <v>218</v>
      </c>
      <c r="J109" s="180">
        <v>212</v>
      </c>
      <c r="K109" s="182">
        <f t="shared" si="5"/>
        <v>215</v>
      </c>
      <c r="L109" s="183">
        <v>230338</v>
      </c>
      <c r="M109" s="183">
        <v>0</v>
      </c>
      <c r="N109" s="183">
        <v>152110</v>
      </c>
      <c r="O109" s="184">
        <f t="shared" si="6"/>
        <v>382448</v>
      </c>
      <c r="P109" s="185">
        <v>0</v>
      </c>
      <c r="Q109" s="186">
        <f t="shared" si="7"/>
        <v>382448</v>
      </c>
      <c r="R109" s="187">
        <v>-94385</v>
      </c>
    </row>
    <row r="110" spans="1:18" ht="14.25">
      <c r="A110" s="178" t="s">
        <v>104</v>
      </c>
      <c r="B110" s="179">
        <v>0</v>
      </c>
      <c r="C110" s="180">
        <v>0</v>
      </c>
      <c r="D110" s="180">
        <v>0</v>
      </c>
      <c r="E110" s="180">
        <v>0</v>
      </c>
      <c r="F110" s="180">
        <v>141</v>
      </c>
      <c r="G110" s="180">
        <v>140</v>
      </c>
      <c r="H110" s="181">
        <f t="shared" si="4"/>
        <v>140.5</v>
      </c>
      <c r="I110" s="180">
        <v>534.5</v>
      </c>
      <c r="J110" s="180">
        <v>535</v>
      </c>
      <c r="K110" s="182">
        <f t="shared" si="5"/>
        <v>534.75</v>
      </c>
      <c r="L110" s="183">
        <v>0</v>
      </c>
      <c r="M110" s="183">
        <v>0</v>
      </c>
      <c r="N110" s="183">
        <v>1157272</v>
      </c>
      <c r="O110" s="184">
        <f t="shared" si="6"/>
        <v>1157272</v>
      </c>
      <c r="P110" s="185">
        <v>0</v>
      </c>
      <c r="Q110" s="186">
        <f t="shared" si="7"/>
        <v>1157272</v>
      </c>
      <c r="R110" s="187">
        <v>-447433</v>
      </c>
    </row>
    <row r="111" spans="1:18" ht="14.25">
      <c r="A111" s="178" t="s">
        <v>211</v>
      </c>
      <c r="B111" s="179">
        <v>0</v>
      </c>
      <c r="C111" s="180">
        <v>0</v>
      </c>
      <c r="D111" s="180">
        <v>0</v>
      </c>
      <c r="E111" s="180">
        <v>0</v>
      </c>
      <c r="F111" s="180">
        <v>37</v>
      </c>
      <c r="G111" s="180">
        <v>37</v>
      </c>
      <c r="H111" s="181">
        <f t="shared" si="4"/>
        <v>37</v>
      </c>
      <c r="I111" s="180">
        <v>247</v>
      </c>
      <c r="J111" s="180">
        <v>242</v>
      </c>
      <c r="K111" s="182">
        <f t="shared" si="5"/>
        <v>244.5</v>
      </c>
      <c r="L111" s="183">
        <v>0</v>
      </c>
      <c r="M111" s="183">
        <v>0</v>
      </c>
      <c r="N111" s="183">
        <v>321604</v>
      </c>
      <c r="O111" s="184">
        <f t="shared" si="6"/>
        <v>321604</v>
      </c>
      <c r="P111" s="185">
        <v>0</v>
      </c>
      <c r="Q111" s="186">
        <f t="shared" si="7"/>
        <v>321604</v>
      </c>
      <c r="R111" s="187">
        <v>-79558</v>
      </c>
    </row>
    <row r="112" spans="1:18" ht="14.25">
      <c r="A112" s="178" t="s">
        <v>105</v>
      </c>
      <c r="B112" s="179">
        <v>23</v>
      </c>
      <c r="C112" s="180">
        <v>23</v>
      </c>
      <c r="D112" s="180">
        <v>1</v>
      </c>
      <c r="E112" s="180">
        <v>1</v>
      </c>
      <c r="F112" s="180">
        <v>87</v>
      </c>
      <c r="G112" s="180">
        <v>86</v>
      </c>
      <c r="H112" s="181">
        <f t="shared" si="4"/>
        <v>110.5</v>
      </c>
      <c r="I112" s="180">
        <v>403</v>
      </c>
      <c r="J112" s="180">
        <v>397</v>
      </c>
      <c r="K112" s="182">
        <f t="shared" si="5"/>
        <v>400</v>
      </c>
      <c r="L112" s="183">
        <v>199916</v>
      </c>
      <c r="M112" s="183">
        <v>8692</v>
      </c>
      <c r="N112" s="183">
        <v>751858</v>
      </c>
      <c r="O112" s="184">
        <f t="shared" si="6"/>
        <v>960466</v>
      </c>
      <c r="P112" s="185">
        <v>0</v>
      </c>
      <c r="Q112" s="186">
        <f t="shared" si="7"/>
        <v>960466</v>
      </c>
      <c r="R112" s="187">
        <v>-1066534</v>
      </c>
    </row>
    <row r="113" spans="1:18" ht="14.25">
      <c r="A113" s="178" t="s">
        <v>106</v>
      </c>
      <c r="B113" s="179">
        <v>0</v>
      </c>
      <c r="C113" s="180">
        <v>0</v>
      </c>
      <c r="D113" s="180">
        <v>187</v>
      </c>
      <c r="E113" s="180">
        <v>182</v>
      </c>
      <c r="F113" s="180">
        <v>0</v>
      </c>
      <c r="G113" s="180">
        <v>0</v>
      </c>
      <c r="H113" s="181">
        <f t="shared" si="4"/>
        <v>184.5</v>
      </c>
      <c r="I113" s="180">
        <v>271</v>
      </c>
      <c r="J113" s="180">
        <v>265</v>
      </c>
      <c r="K113" s="182">
        <f t="shared" si="5"/>
        <v>268</v>
      </c>
      <c r="L113" s="183">
        <v>0</v>
      </c>
      <c r="M113" s="183">
        <v>1603674</v>
      </c>
      <c r="N113" s="183">
        <v>0</v>
      </c>
      <c r="O113" s="184">
        <f t="shared" si="6"/>
        <v>1603674</v>
      </c>
      <c r="P113" s="185">
        <v>0</v>
      </c>
      <c r="Q113" s="186">
        <f t="shared" si="7"/>
        <v>1603674</v>
      </c>
      <c r="R113" s="187">
        <v>-1452343</v>
      </c>
    </row>
    <row r="114" spans="1:18" ht="14.25">
      <c r="A114" s="178" t="s">
        <v>107</v>
      </c>
      <c r="B114" s="179">
        <v>89.19999999999999</v>
      </c>
      <c r="C114" s="180">
        <v>85.6</v>
      </c>
      <c r="D114" s="180">
        <v>0</v>
      </c>
      <c r="E114" s="180">
        <v>0</v>
      </c>
      <c r="F114" s="180">
        <v>0</v>
      </c>
      <c r="G114" s="180">
        <v>0</v>
      </c>
      <c r="H114" s="181">
        <f t="shared" si="4"/>
        <v>87.4</v>
      </c>
      <c r="I114" s="180">
        <v>89.2</v>
      </c>
      <c r="J114" s="180">
        <v>85.6</v>
      </c>
      <c r="K114" s="182">
        <f t="shared" si="5"/>
        <v>87.4</v>
      </c>
      <c r="L114" s="183">
        <v>703220.3999999999</v>
      </c>
      <c r="M114" s="183">
        <v>0</v>
      </c>
      <c r="N114" s="183">
        <v>0</v>
      </c>
      <c r="O114" s="184">
        <f t="shared" si="6"/>
        <v>703220</v>
      </c>
      <c r="P114" s="185">
        <v>0</v>
      </c>
      <c r="Q114" s="186">
        <f t="shared" si="7"/>
        <v>703220</v>
      </c>
      <c r="R114" s="187">
        <v>-1197307</v>
      </c>
    </row>
    <row r="115" spans="1:18" ht="14.25">
      <c r="A115" s="178" t="s">
        <v>108</v>
      </c>
      <c r="B115" s="179">
        <v>0</v>
      </c>
      <c r="C115" s="180">
        <v>0</v>
      </c>
      <c r="D115" s="180">
        <v>0</v>
      </c>
      <c r="E115" s="180">
        <v>0</v>
      </c>
      <c r="F115" s="180">
        <v>71</v>
      </c>
      <c r="G115" s="180">
        <v>71</v>
      </c>
      <c r="H115" s="181">
        <f t="shared" si="4"/>
        <v>71</v>
      </c>
      <c r="I115" s="180">
        <v>209</v>
      </c>
      <c r="J115" s="180">
        <v>209</v>
      </c>
      <c r="K115" s="182">
        <f t="shared" si="5"/>
        <v>209</v>
      </c>
      <c r="L115" s="183">
        <v>0</v>
      </c>
      <c r="M115" s="183">
        <v>0</v>
      </c>
      <c r="N115" s="183">
        <v>617132</v>
      </c>
      <c r="O115" s="184">
        <f t="shared" si="6"/>
        <v>617132</v>
      </c>
      <c r="P115" s="185">
        <v>0</v>
      </c>
      <c r="Q115" s="186">
        <f t="shared" si="7"/>
        <v>617132</v>
      </c>
      <c r="R115" s="187">
        <v>-489304</v>
      </c>
    </row>
    <row r="116" spans="1:18" ht="14.25">
      <c r="A116" s="178" t="s">
        <v>341</v>
      </c>
      <c r="B116" s="179">
        <v>0</v>
      </c>
      <c r="C116" s="180">
        <v>0</v>
      </c>
      <c r="D116" s="180">
        <v>0</v>
      </c>
      <c r="E116" s="180">
        <v>0</v>
      </c>
      <c r="F116" s="180">
        <v>8</v>
      </c>
      <c r="G116" s="180">
        <v>8</v>
      </c>
      <c r="H116" s="181">
        <f t="shared" si="4"/>
        <v>8</v>
      </c>
      <c r="I116" s="180">
        <v>56</v>
      </c>
      <c r="J116" s="180">
        <v>53</v>
      </c>
      <c r="K116" s="182">
        <f t="shared" si="5"/>
        <v>54.5</v>
      </c>
      <c r="L116" s="183">
        <v>0</v>
      </c>
      <c r="M116" s="183">
        <v>0</v>
      </c>
      <c r="N116" s="183">
        <v>69536</v>
      </c>
      <c r="O116" s="184">
        <f t="shared" si="6"/>
        <v>69536</v>
      </c>
      <c r="P116" s="185">
        <v>0</v>
      </c>
      <c r="Q116" s="186">
        <f t="shared" si="7"/>
        <v>69536</v>
      </c>
      <c r="R116" s="187">
        <v>0</v>
      </c>
    </row>
    <row r="117" spans="1:18" ht="14.25">
      <c r="A117" s="178" t="s">
        <v>109</v>
      </c>
      <c r="B117" s="179">
        <v>117</v>
      </c>
      <c r="C117" s="180">
        <v>117</v>
      </c>
      <c r="D117" s="180">
        <v>0</v>
      </c>
      <c r="E117" s="180">
        <v>0</v>
      </c>
      <c r="F117" s="180">
        <v>0</v>
      </c>
      <c r="G117" s="180">
        <v>0</v>
      </c>
      <c r="H117" s="181">
        <f t="shared" si="4"/>
        <v>117</v>
      </c>
      <c r="I117" s="180">
        <v>956</v>
      </c>
      <c r="J117" s="180">
        <v>952</v>
      </c>
      <c r="K117" s="182">
        <f t="shared" si="5"/>
        <v>954</v>
      </c>
      <c r="L117" s="183">
        <v>1016964</v>
      </c>
      <c r="M117" s="183">
        <v>0</v>
      </c>
      <c r="N117" s="183">
        <v>0</v>
      </c>
      <c r="O117" s="184">
        <f t="shared" si="6"/>
        <v>1016964</v>
      </c>
      <c r="P117" s="185">
        <v>0</v>
      </c>
      <c r="Q117" s="186">
        <f t="shared" si="7"/>
        <v>1016964</v>
      </c>
      <c r="R117" s="187">
        <v>-5419134</v>
      </c>
    </row>
    <row r="118" spans="1:18" ht="14.25">
      <c r="A118" s="178" t="s">
        <v>342</v>
      </c>
      <c r="B118" s="179">
        <v>0</v>
      </c>
      <c r="C118" s="180">
        <v>0</v>
      </c>
      <c r="D118" s="180">
        <v>0</v>
      </c>
      <c r="E118" s="180">
        <v>0</v>
      </c>
      <c r="F118" s="180">
        <v>15.5</v>
      </c>
      <c r="G118" s="180">
        <v>15.5</v>
      </c>
      <c r="H118" s="181">
        <f t="shared" si="4"/>
        <v>15.5</v>
      </c>
      <c r="I118" s="180">
        <v>48</v>
      </c>
      <c r="J118" s="180">
        <v>50</v>
      </c>
      <c r="K118" s="182">
        <f t="shared" si="5"/>
        <v>49</v>
      </c>
      <c r="L118" s="183">
        <v>0</v>
      </c>
      <c r="M118" s="183">
        <v>0</v>
      </c>
      <c r="N118" s="183">
        <v>124713</v>
      </c>
      <c r="O118" s="184">
        <f t="shared" si="6"/>
        <v>124713</v>
      </c>
      <c r="P118" s="185">
        <v>0</v>
      </c>
      <c r="Q118" s="186">
        <f t="shared" si="7"/>
        <v>124713</v>
      </c>
      <c r="R118" s="187">
        <v>0</v>
      </c>
    </row>
    <row r="119" spans="1:18" ht="14.25">
      <c r="A119" s="178" t="s">
        <v>213</v>
      </c>
      <c r="B119" s="179">
        <v>368</v>
      </c>
      <c r="C119" s="180">
        <v>353</v>
      </c>
      <c r="D119" s="180">
        <v>1</v>
      </c>
      <c r="E119" s="180">
        <v>1</v>
      </c>
      <c r="F119" s="180">
        <v>40</v>
      </c>
      <c r="G119" s="180">
        <v>39</v>
      </c>
      <c r="H119" s="181">
        <f t="shared" si="4"/>
        <v>401</v>
      </c>
      <c r="I119" s="180">
        <v>575</v>
      </c>
      <c r="J119" s="180">
        <v>556</v>
      </c>
      <c r="K119" s="182">
        <f t="shared" si="5"/>
        <v>565.5</v>
      </c>
      <c r="L119" s="183">
        <v>3133466</v>
      </c>
      <c r="M119" s="183">
        <v>8692</v>
      </c>
      <c r="N119" s="183">
        <v>343334</v>
      </c>
      <c r="O119" s="184">
        <f t="shared" si="6"/>
        <v>3485492</v>
      </c>
      <c r="P119" s="185">
        <v>13300</v>
      </c>
      <c r="Q119" s="186">
        <f t="shared" si="7"/>
        <v>3498792</v>
      </c>
      <c r="R119" s="187">
        <v>-1968168</v>
      </c>
    </row>
    <row r="120" spans="1:18" ht="14.25">
      <c r="A120" s="178" t="s">
        <v>214</v>
      </c>
      <c r="B120" s="179">
        <v>0</v>
      </c>
      <c r="C120" s="180">
        <v>0</v>
      </c>
      <c r="D120" s="180">
        <v>0</v>
      </c>
      <c r="E120" s="180">
        <v>0</v>
      </c>
      <c r="F120" s="180">
        <v>12</v>
      </c>
      <c r="G120" s="180">
        <v>12</v>
      </c>
      <c r="H120" s="181">
        <f t="shared" si="4"/>
        <v>12</v>
      </c>
      <c r="I120" s="180">
        <v>91</v>
      </c>
      <c r="J120" s="180">
        <v>91</v>
      </c>
      <c r="K120" s="182">
        <f t="shared" si="5"/>
        <v>91</v>
      </c>
      <c r="L120" s="183">
        <v>0</v>
      </c>
      <c r="M120" s="183">
        <v>0</v>
      </c>
      <c r="N120" s="183">
        <v>96552</v>
      </c>
      <c r="O120" s="184">
        <f t="shared" si="6"/>
        <v>96552</v>
      </c>
      <c r="P120" s="185">
        <v>0</v>
      </c>
      <c r="Q120" s="186">
        <f t="shared" si="7"/>
        <v>96552</v>
      </c>
      <c r="R120" s="187">
        <v>3264</v>
      </c>
    </row>
    <row r="121" spans="1:18" ht="14.25">
      <c r="A121" s="178" t="s">
        <v>110</v>
      </c>
      <c r="B121" s="179">
        <v>52.6</v>
      </c>
      <c r="C121" s="180">
        <v>53.2</v>
      </c>
      <c r="D121" s="180">
        <v>0</v>
      </c>
      <c r="E121" s="180">
        <v>0</v>
      </c>
      <c r="F121" s="180">
        <v>45.2</v>
      </c>
      <c r="G121" s="180">
        <v>48.400000000000006</v>
      </c>
      <c r="H121" s="181">
        <f t="shared" si="4"/>
        <v>99.7</v>
      </c>
      <c r="I121" s="180">
        <v>189.8</v>
      </c>
      <c r="J121" s="180">
        <v>190.4</v>
      </c>
      <c r="K121" s="182">
        <f t="shared" si="5"/>
        <v>190.1</v>
      </c>
      <c r="L121" s="183">
        <v>425633.4</v>
      </c>
      <c r="M121" s="183">
        <v>0</v>
      </c>
      <c r="N121" s="183">
        <v>376552.79999999993</v>
      </c>
      <c r="O121" s="184">
        <f t="shared" si="6"/>
        <v>802186</v>
      </c>
      <c r="P121" s="185">
        <v>0</v>
      </c>
      <c r="Q121" s="186">
        <f t="shared" si="7"/>
        <v>802186</v>
      </c>
      <c r="R121" s="187">
        <v>-128361</v>
      </c>
    </row>
    <row r="122" spans="1:18" ht="14.25">
      <c r="A122" s="178" t="s">
        <v>111</v>
      </c>
      <c r="B122" s="179">
        <v>0</v>
      </c>
      <c r="C122" s="180">
        <v>0</v>
      </c>
      <c r="D122" s="180">
        <v>0</v>
      </c>
      <c r="E122" s="180">
        <v>0</v>
      </c>
      <c r="F122" s="180">
        <v>116</v>
      </c>
      <c r="G122" s="180">
        <v>114</v>
      </c>
      <c r="H122" s="181">
        <f t="shared" si="4"/>
        <v>115</v>
      </c>
      <c r="I122" s="180">
        <v>434</v>
      </c>
      <c r="J122" s="180">
        <v>432</v>
      </c>
      <c r="K122" s="182">
        <f t="shared" si="5"/>
        <v>433</v>
      </c>
      <c r="L122" s="183">
        <v>0</v>
      </c>
      <c r="M122" s="183">
        <v>0</v>
      </c>
      <c r="N122" s="183">
        <v>944670</v>
      </c>
      <c r="O122" s="184">
        <f t="shared" si="6"/>
        <v>944670</v>
      </c>
      <c r="P122" s="185">
        <v>5040.0999999999985</v>
      </c>
      <c r="Q122" s="186">
        <f t="shared" si="7"/>
        <v>949710.1</v>
      </c>
      <c r="R122" s="187">
        <v>-743690</v>
      </c>
    </row>
    <row r="123" spans="1:18" ht="14.25">
      <c r="A123" s="178" t="s">
        <v>112</v>
      </c>
      <c r="B123" s="179">
        <v>1316.199999999999</v>
      </c>
      <c r="C123" s="180">
        <v>1210.3999999999996</v>
      </c>
      <c r="D123" s="180">
        <v>0</v>
      </c>
      <c r="E123" s="180">
        <v>0</v>
      </c>
      <c r="F123" s="180">
        <v>5.6</v>
      </c>
      <c r="G123" s="180">
        <v>5.6</v>
      </c>
      <c r="H123" s="181">
        <f t="shared" si="4"/>
        <v>1268.9</v>
      </c>
      <c r="I123" s="180">
        <v>1332.4</v>
      </c>
      <c r="J123" s="180">
        <v>1227.6</v>
      </c>
      <c r="K123" s="182">
        <f t="shared" si="5"/>
        <v>1280</v>
      </c>
      <c r="L123" s="183">
        <v>10475560.79999999</v>
      </c>
      <c r="M123" s="183">
        <v>0</v>
      </c>
      <c r="N123" s="183">
        <v>47641.6</v>
      </c>
      <c r="O123" s="184">
        <f t="shared" si="6"/>
        <v>10523202</v>
      </c>
      <c r="P123" s="185">
        <v>102243.91999999998</v>
      </c>
      <c r="Q123" s="186">
        <f t="shared" si="7"/>
        <v>10625445.92</v>
      </c>
      <c r="R123" s="187">
        <v>-9589741</v>
      </c>
    </row>
    <row r="124" spans="1:18" ht="14.25">
      <c r="A124" s="178" t="s">
        <v>27</v>
      </c>
      <c r="B124" s="179">
        <v>741</v>
      </c>
      <c r="C124" s="180">
        <v>721</v>
      </c>
      <c r="D124" s="180">
        <v>0</v>
      </c>
      <c r="E124" s="180">
        <v>0</v>
      </c>
      <c r="F124" s="180">
        <v>18</v>
      </c>
      <c r="G124" s="180">
        <v>17</v>
      </c>
      <c r="H124" s="181">
        <f t="shared" si="4"/>
        <v>748.5</v>
      </c>
      <c r="I124" s="180">
        <v>845</v>
      </c>
      <c r="J124" s="180">
        <v>818</v>
      </c>
      <c r="K124" s="182">
        <f t="shared" si="5"/>
        <v>831.5</v>
      </c>
      <c r="L124" s="183">
        <v>6343193</v>
      </c>
      <c r="M124" s="183">
        <v>0</v>
      </c>
      <c r="N124" s="183">
        <v>151787</v>
      </c>
      <c r="O124" s="184">
        <f t="shared" si="6"/>
        <v>6494980</v>
      </c>
      <c r="P124" s="185">
        <v>15904</v>
      </c>
      <c r="Q124" s="186">
        <f t="shared" si="7"/>
        <v>6510884</v>
      </c>
      <c r="R124" s="187">
        <v>-4179943</v>
      </c>
    </row>
    <row r="125" spans="1:18" ht="14.25">
      <c r="A125" s="178" t="s">
        <v>113</v>
      </c>
      <c r="B125" s="179">
        <v>175.5</v>
      </c>
      <c r="C125" s="180">
        <v>177.5</v>
      </c>
      <c r="D125" s="180">
        <v>0</v>
      </c>
      <c r="E125" s="180">
        <v>0</v>
      </c>
      <c r="F125" s="180">
        <v>10.5</v>
      </c>
      <c r="G125" s="180">
        <v>10.5</v>
      </c>
      <c r="H125" s="181">
        <f t="shared" si="4"/>
        <v>187</v>
      </c>
      <c r="I125" s="180">
        <v>197</v>
      </c>
      <c r="J125" s="180">
        <v>199</v>
      </c>
      <c r="K125" s="182">
        <f t="shared" si="5"/>
        <v>198</v>
      </c>
      <c r="L125" s="183">
        <v>1432070</v>
      </c>
      <c r="M125" s="183">
        <v>0</v>
      </c>
      <c r="N125" s="183">
        <v>84483</v>
      </c>
      <c r="O125" s="184">
        <f t="shared" si="6"/>
        <v>1516553</v>
      </c>
      <c r="P125" s="185">
        <v>0</v>
      </c>
      <c r="Q125" s="186">
        <f t="shared" si="7"/>
        <v>1516553</v>
      </c>
      <c r="R125" s="187">
        <v>-268369</v>
      </c>
    </row>
    <row r="126" spans="1:18" ht="14.25">
      <c r="A126" s="178" t="s">
        <v>114</v>
      </c>
      <c r="B126" s="179">
        <v>0</v>
      </c>
      <c r="C126" s="180">
        <v>0</v>
      </c>
      <c r="D126" s="180">
        <v>0</v>
      </c>
      <c r="E126" s="180">
        <v>0</v>
      </c>
      <c r="F126" s="180">
        <v>27</v>
      </c>
      <c r="G126" s="180">
        <v>27</v>
      </c>
      <c r="H126" s="181">
        <f t="shared" si="4"/>
        <v>27</v>
      </c>
      <c r="I126" s="180">
        <v>140</v>
      </c>
      <c r="J126" s="180">
        <v>140</v>
      </c>
      <c r="K126" s="182">
        <f t="shared" si="5"/>
        <v>140</v>
      </c>
      <c r="L126" s="183">
        <v>0</v>
      </c>
      <c r="M126" s="183">
        <v>0</v>
      </c>
      <c r="N126" s="183">
        <v>217242</v>
      </c>
      <c r="O126" s="184">
        <f t="shared" si="6"/>
        <v>217242</v>
      </c>
      <c r="P126" s="185">
        <v>0</v>
      </c>
      <c r="Q126" s="186">
        <f t="shared" si="7"/>
        <v>217242</v>
      </c>
      <c r="R126" s="187">
        <v>47757</v>
      </c>
    </row>
    <row r="127" spans="1:18" ht="14.25">
      <c r="A127" s="178" t="s">
        <v>115</v>
      </c>
      <c r="B127" s="179">
        <v>203.5</v>
      </c>
      <c r="C127" s="180">
        <v>196</v>
      </c>
      <c r="D127" s="180">
        <v>0</v>
      </c>
      <c r="E127" s="180">
        <v>0</v>
      </c>
      <c r="F127" s="180">
        <v>0</v>
      </c>
      <c r="G127" s="180">
        <v>0</v>
      </c>
      <c r="H127" s="181">
        <f t="shared" si="4"/>
        <v>199.75</v>
      </c>
      <c r="I127" s="180">
        <v>209</v>
      </c>
      <c r="J127" s="180">
        <v>200.5</v>
      </c>
      <c r="K127" s="182">
        <f t="shared" si="5"/>
        <v>204.75</v>
      </c>
      <c r="L127" s="183">
        <v>1607188.5</v>
      </c>
      <c r="M127" s="183">
        <v>0</v>
      </c>
      <c r="N127" s="183">
        <v>0</v>
      </c>
      <c r="O127" s="184">
        <f t="shared" si="6"/>
        <v>1607189</v>
      </c>
      <c r="P127" s="185">
        <v>0</v>
      </c>
      <c r="Q127" s="186">
        <f t="shared" si="7"/>
        <v>1607189</v>
      </c>
      <c r="R127" s="187">
        <v>-360519</v>
      </c>
    </row>
    <row r="128" spans="1:18" ht="14.25">
      <c r="A128" s="178" t="s">
        <v>116</v>
      </c>
      <c r="B128" s="179">
        <v>176.5</v>
      </c>
      <c r="C128" s="180">
        <v>175.5</v>
      </c>
      <c r="D128" s="180">
        <v>0</v>
      </c>
      <c r="E128" s="180">
        <v>0</v>
      </c>
      <c r="F128" s="180">
        <v>0</v>
      </c>
      <c r="G128" s="180">
        <v>0</v>
      </c>
      <c r="H128" s="181">
        <f t="shared" si="4"/>
        <v>176</v>
      </c>
      <c r="I128" s="180">
        <v>179.5</v>
      </c>
      <c r="J128" s="180">
        <v>176.5</v>
      </c>
      <c r="K128" s="182">
        <f t="shared" si="5"/>
        <v>178</v>
      </c>
      <c r="L128" s="183">
        <v>1416096</v>
      </c>
      <c r="M128" s="183">
        <v>0</v>
      </c>
      <c r="N128" s="183">
        <v>0</v>
      </c>
      <c r="O128" s="184">
        <f t="shared" si="6"/>
        <v>1416096</v>
      </c>
      <c r="P128" s="185">
        <v>0</v>
      </c>
      <c r="Q128" s="186">
        <f t="shared" si="7"/>
        <v>1416096</v>
      </c>
      <c r="R128" s="187">
        <v>-209941</v>
      </c>
    </row>
    <row r="129" spans="1:18" ht="14.25">
      <c r="A129" s="178" t="s">
        <v>117</v>
      </c>
      <c r="B129" s="179">
        <v>222.5</v>
      </c>
      <c r="C129" s="180">
        <v>218</v>
      </c>
      <c r="D129" s="180">
        <v>0</v>
      </c>
      <c r="E129" s="180">
        <v>0</v>
      </c>
      <c r="F129" s="180">
        <v>0</v>
      </c>
      <c r="G129" s="180">
        <v>0</v>
      </c>
      <c r="H129" s="181">
        <f aca="true" t="shared" si="8" ref="H129:H191">ROUND(SUM(B129,C129,D129,E129,F129,G129)/2,2)</f>
        <v>220.25</v>
      </c>
      <c r="I129" s="180">
        <v>232</v>
      </c>
      <c r="J129" s="180">
        <v>227.5</v>
      </c>
      <c r="K129" s="182">
        <f t="shared" si="5"/>
        <v>229.75</v>
      </c>
      <c r="L129" s="183">
        <v>1772131.5</v>
      </c>
      <c r="M129" s="183">
        <v>0</v>
      </c>
      <c r="N129" s="183">
        <v>0</v>
      </c>
      <c r="O129" s="184">
        <f aca="true" t="shared" si="9" ref="O129:O191">ROUND(SUM(L129:N129),0)</f>
        <v>1772132</v>
      </c>
      <c r="P129" s="185">
        <v>19746.86000000002</v>
      </c>
      <c r="Q129" s="186">
        <f t="shared" si="7"/>
        <v>1791878.86</v>
      </c>
      <c r="R129" s="187">
        <v>-23439</v>
      </c>
    </row>
    <row r="130" spans="1:18" ht="14.25">
      <c r="A130" s="178" t="s">
        <v>343</v>
      </c>
      <c r="B130" s="179">
        <v>0</v>
      </c>
      <c r="C130" s="180">
        <v>0</v>
      </c>
      <c r="D130" s="180">
        <v>0</v>
      </c>
      <c r="E130" s="180">
        <v>0</v>
      </c>
      <c r="F130" s="180">
        <v>62</v>
      </c>
      <c r="G130" s="180">
        <v>62</v>
      </c>
      <c r="H130" s="181">
        <f t="shared" si="8"/>
        <v>62</v>
      </c>
      <c r="I130" s="180">
        <v>257</v>
      </c>
      <c r="J130" s="180">
        <v>256</v>
      </c>
      <c r="K130" s="182">
        <f t="shared" si="5"/>
        <v>256.5</v>
      </c>
      <c r="L130" s="183">
        <v>0</v>
      </c>
      <c r="M130" s="183">
        <v>0</v>
      </c>
      <c r="N130" s="183">
        <v>498852</v>
      </c>
      <c r="O130" s="184">
        <f t="shared" si="9"/>
        <v>498852</v>
      </c>
      <c r="P130" s="185">
        <v>0</v>
      </c>
      <c r="Q130" s="186">
        <f t="shared" si="7"/>
        <v>498852</v>
      </c>
      <c r="R130" s="187">
        <v>0</v>
      </c>
    </row>
    <row r="131" spans="1:18" ht="14.25">
      <c r="A131" s="178" t="s">
        <v>215</v>
      </c>
      <c r="B131" s="179">
        <v>135.5</v>
      </c>
      <c r="C131" s="180">
        <v>133.5</v>
      </c>
      <c r="D131" s="180">
        <v>0</v>
      </c>
      <c r="E131" s="180">
        <v>0</v>
      </c>
      <c r="F131" s="180">
        <v>5</v>
      </c>
      <c r="G131" s="180">
        <v>5</v>
      </c>
      <c r="H131" s="181">
        <f t="shared" si="8"/>
        <v>139.5</v>
      </c>
      <c r="I131" s="180">
        <v>164</v>
      </c>
      <c r="J131" s="180">
        <v>163</v>
      </c>
      <c r="K131" s="182">
        <f aca="true" t="shared" si="10" ref="K131:K194">ROUND(AVERAGE(I131,J131),2)</f>
        <v>163.5</v>
      </c>
      <c r="L131" s="183">
        <v>1082187</v>
      </c>
      <c r="M131" s="183">
        <v>0</v>
      </c>
      <c r="N131" s="183">
        <v>40230</v>
      </c>
      <c r="O131" s="184">
        <f t="shared" si="9"/>
        <v>1122417</v>
      </c>
      <c r="P131" s="185">
        <v>0</v>
      </c>
      <c r="Q131" s="186">
        <f t="shared" si="7"/>
        <v>1122417</v>
      </c>
      <c r="R131" s="187">
        <v>-319863</v>
      </c>
    </row>
    <row r="132" spans="1:18" ht="14.25">
      <c r="A132" s="178" t="s">
        <v>118</v>
      </c>
      <c r="B132" s="179">
        <v>223.5</v>
      </c>
      <c r="C132" s="180">
        <v>220.5</v>
      </c>
      <c r="D132" s="180">
        <v>0</v>
      </c>
      <c r="E132" s="180">
        <v>0</v>
      </c>
      <c r="F132" s="180">
        <v>9.5</v>
      </c>
      <c r="G132" s="180">
        <v>9.5</v>
      </c>
      <c r="H132" s="181">
        <f t="shared" si="8"/>
        <v>231.5</v>
      </c>
      <c r="I132" s="180">
        <v>239.5</v>
      </c>
      <c r="J132" s="180">
        <v>239</v>
      </c>
      <c r="K132" s="182">
        <f t="shared" si="10"/>
        <v>239.25</v>
      </c>
      <c r="L132" s="183">
        <v>1786212</v>
      </c>
      <c r="M132" s="183">
        <v>0</v>
      </c>
      <c r="N132" s="183">
        <v>76437</v>
      </c>
      <c r="O132" s="184">
        <f t="shared" si="9"/>
        <v>1862649</v>
      </c>
      <c r="P132" s="185">
        <v>47299.399999999936</v>
      </c>
      <c r="Q132" s="186">
        <f aca="true" t="shared" si="11" ref="Q132:Q194">O132+P132</f>
        <v>1909948.4</v>
      </c>
      <c r="R132" s="187">
        <v>-4979122</v>
      </c>
    </row>
    <row r="133" spans="1:18" ht="14.25">
      <c r="A133" s="178" t="s">
        <v>119</v>
      </c>
      <c r="B133" s="179">
        <v>141</v>
      </c>
      <c r="C133" s="180">
        <v>137</v>
      </c>
      <c r="D133" s="180">
        <v>0</v>
      </c>
      <c r="E133" s="180">
        <v>0</v>
      </c>
      <c r="F133" s="180">
        <v>7</v>
      </c>
      <c r="G133" s="180">
        <v>6</v>
      </c>
      <c r="H133" s="181">
        <f t="shared" si="8"/>
        <v>145.5</v>
      </c>
      <c r="I133" s="180">
        <v>166.5</v>
      </c>
      <c r="J133" s="180">
        <v>161.5</v>
      </c>
      <c r="K133" s="182">
        <f t="shared" si="10"/>
        <v>164</v>
      </c>
      <c r="L133" s="183">
        <v>1118394</v>
      </c>
      <c r="M133" s="183">
        <v>0</v>
      </c>
      <c r="N133" s="183">
        <v>52299</v>
      </c>
      <c r="O133" s="184">
        <f t="shared" si="9"/>
        <v>1170693</v>
      </c>
      <c r="P133" s="185">
        <v>6177.349999999998</v>
      </c>
      <c r="Q133" s="186">
        <f t="shared" si="11"/>
        <v>1176870.35</v>
      </c>
      <c r="R133" s="187">
        <v>-1992722</v>
      </c>
    </row>
    <row r="134" spans="1:18" ht="14.25">
      <c r="A134" s="178" t="s">
        <v>120</v>
      </c>
      <c r="B134" s="179">
        <v>0</v>
      </c>
      <c r="C134" s="180">
        <v>0</v>
      </c>
      <c r="D134" s="180">
        <v>0</v>
      </c>
      <c r="E134" s="180">
        <v>0</v>
      </c>
      <c r="F134" s="180">
        <v>118</v>
      </c>
      <c r="G134" s="180">
        <v>113</v>
      </c>
      <c r="H134" s="181">
        <f t="shared" si="8"/>
        <v>115.5</v>
      </c>
      <c r="I134" s="180">
        <v>550</v>
      </c>
      <c r="J134" s="180">
        <v>545</v>
      </c>
      <c r="K134" s="182">
        <f t="shared" si="10"/>
        <v>547.5</v>
      </c>
      <c r="L134" s="183">
        <v>0</v>
      </c>
      <c r="M134" s="183">
        <v>0</v>
      </c>
      <c r="N134" s="183">
        <v>945786</v>
      </c>
      <c r="O134" s="184">
        <f t="shared" si="9"/>
        <v>945786</v>
      </c>
      <c r="P134" s="185">
        <v>0</v>
      </c>
      <c r="Q134" s="186">
        <f t="shared" si="11"/>
        <v>945786</v>
      </c>
      <c r="R134" s="187">
        <v>-743519</v>
      </c>
    </row>
    <row r="135" spans="1:18" ht="14.25">
      <c r="A135" s="178" t="s">
        <v>216</v>
      </c>
      <c r="B135" s="179">
        <v>0</v>
      </c>
      <c r="C135" s="180">
        <v>0</v>
      </c>
      <c r="D135" s="180">
        <v>0</v>
      </c>
      <c r="E135" s="180">
        <v>0</v>
      </c>
      <c r="F135" s="180">
        <v>27</v>
      </c>
      <c r="G135" s="180">
        <v>27</v>
      </c>
      <c r="H135" s="181">
        <f t="shared" si="8"/>
        <v>27</v>
      </c>
      <c r="I135" s="180">
        <v>135</v>
      </c>
      <c r="J135" s="180">
        <v>133</v>
      </c>
      <c r="K135" s="182">
        <f t="shared" si="10"/>
        <v>134</v>
      </c>
      <c r="L135" s="183">
        <v>0</v>
      </c>
      <c r="M135" s="183">
        <v>0</v>
      </c>
      <c r="N135" s="183">
        <v>234684</v>
      </c>
      <c r="O135" s="184">
        <f t="shared" si="9"/>
        <v>234684</v>
      </c>
      <c r="P135" s="185">
        <v>0</v>
      </c>
      <c r="Q135" s="186">
        <f t="shared" si="11"/>
        <v>234684</v>
      </c>
      <c r="R135" s="187">
        <v>-54759</v>
      </c>
    </row>
    <row r="136" spans="1:18" ht="14.25">
      <c r="A136" s="178" t="s">
        <v>217</v>
      </c>
      <c r="B136" s="179">
        <v>0</v>
      </c>
      <c r="C136" s="180">
        <v>0</v>
      </c>
      <c r="D136" s="180">
        <v>0</v>
      </c>
      <c r="E136" s="180">
        <v>0</v>
      </c>
      <c r="F136" s="180">
        <v>8</v>
      </c>
      <c r="G136" s="180">
        <v>8</v>
      </c>
      <c r="H136" s="181">
        <f t="shared" si="8"/>
        <v>8</v>
      </c>
      <c r="I136" s="180">
        <v>62</v>
      </c>
      <c r="J136" s="180">
        <v>62</v>
      </c>
      <c r="K136" s="182">
        <f t="shared" si="10"/>
        <v>62</v>
      </c>
      <c r="L136" s="183">
        <v>0</v>
      </c>
      <c r="M136" s="183">
        <v>0</v>
      </c>
      <c r="N136" s="183">
        <v>69536</v>
      </c>
      <c r="O136" s="184">
        <f t="shared" si="9"/>
        <v>69536</v>
      </c>
      <c r="P136" s="185">
        <v>0</v>
      </c>
      <c r="Q136" s="186">
        <f t="shared" si="11"/>
        <v>69536</v>
      </c>
      <c r="R136" s="187">
        <v>-28070</v>
      </c>
    </row>
    <row r="137" spans="1:18" ht="14.25">
      <c r="A137" s="178" t="s">
        <v>121</v>
      </c>
      <c r="B137" s="179">
        <v>154.59999999999997</v>
      </c>
      <c r="C137" s="180">
        <v>149.99999999999997</v>
      </c>
      <c r="D137" s="180">
        <v>0</v>
      </c>
      <c r="E137" s="180">
        <v>0</v>
      </c>
      <c r="F137" s="180">
        <v>5</v>
      </c>
      <c r="G137" s="180">
        <v>5</v>
      </c>
      <c r="H137" s="181">
        <f t="shared" si="8"/>
        <v>157.3</v>
      </c>
      <c r="I137" s="180">
        <v>166.6</v>
      </c>
      <c r="J137" s="180">
        <v>163</v>
      </c>
      <c r="K137" s="182">
        <f t="shared" si="10"/>
        <v>164.8</v>
      </c>
      <c r="L137" s="183">
        <v>1225405.8</v>
      </c>
      <c r="M137" s="183">
        <v>0</v>
      </c>
      <c r="N137" s="183">
        <v>40230</v>
      </c>
      <c r="O137" s="184">
        <f t="shared" si="9"/>
        <v>1265636</v>
      </c>
      <c r="P137" s="185">
        <v>9563.26</v>
      </c>
      <c r="Q137" s="186">
        <f t="shared" si="11"/>
        <v>1275199.26</v>
      </c>
      <c r="R137" s="187">
        <v>-474442</v>
      </c>
    </row>
    <row r="138" spans="1:18" ht="14.25">
      <c r="A138" s="178" t="s">
        <v>28</v>
      </c>
      <c r="B138" s="179">
        <v>222.1999999999999</v>
      </c>
      <c r="C138" s="180">
        <v>213.99999999999991</v>
      </c>
      <c r="D138" s="180">
        <v>0</v>
      </c>
      <c r="E138" s="180">
        <v>0</v>
      </c>
      <c r="F138" s="180">
        <v>0</v>
      </c>
      <c r="G138" s="180">
        <v>0</v>
      </c>
      <c r="H138" s="181">
        <f t="shared" si="8"/>
        <v>218.1</v>
      </c>
      <c r="I138" s="180">
        <v>232.8</v>
      </c>
      <c r="J138" s="180">
        <v>223.6</v>
      </c>
      <c r="K138" s="182">
        <f t="shared" si="10"/>
        <v>228.2</v>
      </c>
      <c r="L138" s="183">
        <v>1754832.6000000008</v>
      </c>
      <c r="M138" s="183">
        <v>0</v>
      </c>
      <c r="N138" s="183">
        <v>0</v>
      </c>
      <c r="O138" s="184">
        <f t="shared" si="9"/>
        <v>1754833</v>
      </c>
      <c r="P138" s="185">
        <v>33161.270000000026</v>
      </c>
      <c r="Q138" s="186">
        <f t="shared" si="11"/>
        <v>1787994.27</v>
      </c>
      <c r="R138" s="187">
        <v>161230</v>
      </c>
    </row>
    <row r="139" spans="1:18" ht="14.25">
      <c r="A139" s="178" t="s">
        <v>122</v>
      </c>
      <c r="B139" s="179">
        <v>0</v>
      </c>
      <c r="C139" s="180">
        <v>0</v>
      </c>
      <c r="D139" s="180">
        <v>0</v>
      </c>
      <c r="E139" s="180">
        <v>0</v>
      </c>
      <c r="F139" s="180">
        <v>169</v>
      </c>
      <c r="G139" s="180">
        <v>163</v>
      </c>
      <c r="H139" s="181">
        <f t="shared" si="8"/>
        <v>166</v>
      </c>
      <c r="I139" s="180">
        <v>784</v>
      </c>
      <c r="J139" s="180">
        <v>778</v>
      </c>
      <c r="K139" s="182">
        <f t="shared" si="10"/>
        <v>781</v>
      </c>
      <c r="L139" s="183">
        <v>0</v>
      </c>
      <c r="M139" s="183">
        <v>0</v>
      </c>
      <c r="N139" s="183">
        <v>1442872</v>
      </c>
      <c r="O139" s="184">
        <f t="shared" si="9"/>
        <v>1442872</v>
      </c>
      <c r="P139" s="185">
        <v>0</v>
      </c>
      <c r="Q139" s="186">
        <f t="shared" si="11"/>
        <v>1442872</v>
      </c>
      <c r="R139" s="187">
        <v>-449311</v>
      </c>
    </row>
    <row r="140" spans="1:18" ht="14.25">
      <c r="A140" s="178" t="s">
        <v>123</v>
      </c>
      <c r="B140" s="179">
        <v>474.00000000000045</v>
      </c>
      <c r="C140" s="180">
        <v>483.40000000000043</v>
      </c>
      <c r="D140" s="180">
        <v>0</v>
      </c>
      <c r="E140" s="180">
        <v>0</v>
      </c>
      <c r="F140" s="180">
        <v>19.6</v>
      </c>
      <c r="G140" s="180">
        <v>17.6</v>
      </c>
      <c r="H140" s="181">
        <f t="shared" si="8"/>
        <v>497.3</v>
      </c>
      <c r="I140" s="180">
        <v>511.8</v>
      </c>
      <c r="J140" s="180">
        <v>518.8</v>
      </c>
      <c r="K140" s="182">
        <f t="shared" si="10"/>
        <v>515.3</v>
      </c>
      <c r="L140" s="183">
        <v>3851620.200000003</v>
      </c>
      <c r="M140" s="183">
        <v>0</v>
      </c>
      <c r="N140" s="183">
        <v>149655.6</v>
      </c>
      <c r="O140" s="184">
        <f t="shared" si="9"/>
        <v>4001276</v>
      </c>
      <c r="P140" s="185">
        <v>78005.21999999972</v>
      </c>
      <c r="Q140" s="186">
        <f t="shared" si="11"/>
        <v>4079281.2199999997</v>
      </c>
      <c r="R140" s="187">
        <v>-3220282</v>
      </c>
    </row>
    <row r="141" spans="1:18" ht="14.25">
      <c r="A141" s="178" t="s">
        <v>124</v>
      </c>
      <c r="B141" s="179">
        <v>0</v>
      </c>
      <c r="C141" s="180">
        <v>0</v>
      </c>
      <c r="D141" s="180">
        <v>0</v>
      </c>
      <c r="E141" s="180">
        <v>0</v>
      </c>
      <c r="F141" s="180">
        <v>47</v>
      </c>
      <c r="G141" s="180">
        <v>47</v>
      </c>
      <c r="H141" s="181">
        <f t="shared" si="8"/>
        <v>47</v>
      </c>
      <c r="I141" s="180">
        <v>153</v>
      </c>
      <c r="J141" s="180">
        <v>148</v>
      </c>
      <c r="K141" s="182">
        <f t="shared" si="10"/>
        <v>150.5</v>
      </c>
      <c r="L141" s="183">
        <v>0</v>
      </c>
      <c r="M141" s="183">
        <v>0</v>
      </c>
      <c r="N141" s="183">
        <v>378162</v>
      </c>
      <c r="O141" s="184">
        <f t="shared" si="9"/>
        <v>378162</v>
      </c>
      <c r="P141" s="185">
        <v>0</v>
      </c>
      <c r="Q141" s="186">
        <f t="shared" si="11"/>
        <v>378162</v>
      </c>
      <c r="R141" s="187">
        <v>5417</v>
      </c>
    </row>
    <row r="142" spans="1:18" ht="14.25">
      <c r="A142" s="178" t="s">
        <v>125</v>
      </c>
      <c r="B142" s="179">
        <v>19.5</v>
      </c>
      <c r="C142" s="180">
        <v>19.5</v>
      </c>
      <c r="D142" s="180">
        <v>5</v>
      </c>
      <c r="E142" s="180">
        <v>5</v>
      </c>
      <c r="F142" s="180">
        <v>21</v>
      </c>
      <c r="G142" s="180">
        <v>21</v>
      </c>
      <c r="H142" s="181">
        <f t="shared" si="8"/>
        <v>45.5</v>
      </c>
      <c r="I142" s="180">
        <v>72</v>
      </c>
      <c r="J142" s="180">
        <v>71.5</v>
      </c>
      <c r="K142" s="182">
        <f t="shared" si="10"/>
        <v>71.75</v>
      </c>
      <c r="L142" s="183">
        <v>156897</v>
      </c>
      <c r="M142" s="183">
        <v>40230</v>
      </c>
      <c r="N142" s="183">
        <v>168966</v>
      </c>
      <c r="O142" s="184">
        <f t="shared" si="9"/>
        <v>366093</v>
      </c>
      <c r="P142" s="185">
        <v>0</v>
      </c>
      <c r="Q142" s="186">
        <f t="shared" si="11"/>
        <v>366093</v>
      </c>
      <c r="R142" s="187">
        <v>-407568</v>
      </c>
    </row>
    <row r="143" spans="1:18" ht="14.25">
      <c r="A143" s="178" t="s">
        <v>218</v>
      </c>
      <c r="B143" s="179">
        <v>0</v>
      </c>
      <c r="C143" s="180">
        <v>0</v>
      </c>
      <c r="D143" s="180">
        <v>0</v>
      </c>
      <c r="E143" s="180">
        <v>0</v>
      </c>
      <c r="F143" s="180">
        <v>14.5</v>
      </c>
      <c r="G143" s="180">
        <v>14.5</v>
      </c>
      <c r="H143" s="181">
        <f t="shared" si="8"/>
        <v>14.5</v>
      </c>
      <c r="I143" s="180">
        <v>60.5</v>
      </c>
      <c r="J143" s="180">
        <v>63.5</v>
      </c>
      <c r="K143" s="182">
        <f t="shared" si="10"/>
        <v>62</v>
      </c>
      <c r="L143" s="183">
        <v>0</v>
      </c>
      <c r="M143" s="183">
        <v>0</v>
      </c>
      <c r="N143" s="183">
        <v>116667</v>
      </c>
      <c r="O143" s="184">
        <f t="shared" si="9"/>
        <v>116667</v>
      </c>
      <c r="P143" s="185">
        <v>0</v>
      </c>
      <c r="Q143" s="186">
        <f t="shared" si="11"/>
        <v>116667</v>
      </c>
      <c r="R143" s="187">
        <v>-2600</v>
      </c>
    </row>
    <row r="144" spans="1:18" ht="14.25">
      <c r="A144" s="178" t="s">
        <v>219</v>
      </c>
      <c r="B144" s="179">
        <v>0</v>
      </c>
      <c r="C144" s="180">
        <v>0</v>
      </c>
      <c r="D144" s="180">
        <v>0</v>
      </c>
      <c r="E144" s="180">
        <v>0</v>
      </c>
      <c r="F144" s="180">
        <v>48.5</v>
      </c>
      <c r="G144" s="180">
        <v>44.5</v>
      </c>
      <c r="H144" s="181">
        <f t="shared" si="8"/>
        <v>46.5</v>
      </c>
      <c r="I144" s="180">
        <v>106.5</v>
      </c>
      <c r="J144" s="180">
        <v>103.5</v>
      </c>
      <c r="K144" s="182">
        <f t="shared" si="10"/>
        <v>105</v>
      </c>
      <c r="L144" s="183">
        <v>0</v>
      </c>
      <c r="M144" s="183">
        <v>0</v>
      </c>
      <c r="N144" s="183">
        <v>374139</v>
      </c>
      <c r="O144" s="184">
        <f t="shared" si="9"/>
        <v>374139</v>
      </c>
      <c r="P144" s="185">
        <v>0</v>
      </c>
      <c r="Q144" s="186">
        <f t="shared" si="11"/>
        <v>374139</v>
      </c>
      <c r="R144" s="187">
        <v>-213609</v>
      </c>
    </row>
    <row r="145" spans="1:18" ht="14.25">
      <c r="A145" s="178" t="s">
        <v>126</v>
      </c>
      <c r="B145" s="179">
        <v>133.39999999999998</v>
      </c>
      <c r="C145" s="180">
        <v>137</v>
      </c>
      <c r="D145" s="180">
        <v>0</v>
      </c>
      <c r="E145" s="180">
        <v>0</v>
      </c>
      <c r="F145" s="180">
        <v>7</v>
      </c>
      <c r="G145" s="180">
        <v>7</v>
      </c>
      <c r="H145" s="181">
        <f t="shared" si="8"/>
        <v>142.2</v>
      </c>
      <c r="I145" s="180">
        <v>148.4</v>
      </c>
      <c r="J145" s="180">
        <v>149</v>
      </c>
      <c r="K145" s="182">
        <f t="shared" si="10"/>
        <v>148.7</v>
      </c>
      <c r="L145" s="183">
        <v>1087819.1999999997</v>
      </c>
      <c r="M145" s="183">
        <v>0</v>
      </c>
      <c r="N145" s="183">
        <v>56322</v>
      </c>
      <c r="O145" s="184">
        <f t="shared" si="9"/>
        <v>1144141</v>
      </c>
      <c r="P145" s="185">
        <v>0</v>
      </c>
      <c r="Q145" s="186">
        <f t="shared" si="11"/>
        <v>1144141</v>
      </c>
      <c r="R145" s="187">
        <v>-80142</v>
      </c>
    </row>
    <row r="146" spans="1:18" ht="14.25">
      <c r="A146" s="178" t="s">
        <v>127</v>
      </c>
      <c r="B146" s="179">
        <v>0</v>
      </c>
      <c r="C146" s="180">
        <v>0</v>
      </c>
      <c r="D146" s="180">
        <v>0</v>
      </c>
      <c r="E146" s="180">
        <v>0</v>
      </c>
      <c r="F146" s="180">
        <v>138</v>
      </c>
      <c r="G146" s="180">
        <v>132</v>
      </c>
      <c r="H146" s="181">
        <f t="shared" si="8"/>
        <v>135</v>
      </c>
      <c r="I146" s="180">
        <v>561</v>
      </c>
      <c r="J146" s="180">
        <v>556</v>
      </c>
      <c r="K146" s="182">
        <f t="shared" si="10"/>
        <v>558.5</v>
      </c>
      <c r="L146" s="183">
        <v>0</v>
      </c>
      <c r="M146" s="183">
        <v>0</v>
      </c>
      <c r="N146" s="183">
        <v>1107205</v>
      </c>
      <c r="O146" s="184">
        <f t="shared" si="9"/>
        <v>1107205</v>
      </c>
      <c r="P146" s="185">
        <v>0</v>
      </c>
      <c r="Q146" s="186">
        <f t="shared" si="11"/>
        <v>1107205</v>
      </c>
      <c r="R146" s="187">
        <v>-398906</v>
      </c>
    </row>
    <row r="147" spans="1:18" ht="14.25">
      <c r="A147" s="178" t="s">
        <v>220</v>
      </c>
      <c r="B147" s="179">
        <v>0</v>
      </c>
      <c r="C147" s="180">
        <v>0</v>
      </c>
      <c r="D147" s="180">
        <v>0</v>
      </c>
      <c r="E147" s="180">
        <v>0</v>
      </c>
      <c r="F147" s="180">
        <v>88.5</v>
      </c>
      <c r="G147" s="180">
        <v>87.5</v>
      </c>
      <c r="H147" s="181">
        <f t="shared" si="8"/>
        <v>88</v>
      </c>
      <c r="I147" s="180">
        <v>174.5</v>
      </c>
      <c r="J147" s="180">
        <v>174</v>
      </c>
      <c r="K147" s="182">
        <f t="shared" si="10"/>
        <v>174.25</v>
      </c>
      <c r="L147" s="183">
        <v>0</v>
      </c>
      <c r="M147" s="183">
        <v>0</v>
      </c>
      <c r="N147" s="183">
        <v>708048</v>
      </c>
      <c r="O147" s="184">
        <f t="shared" si="9"/>
        <v>708048</v>
      </c>
      <c r="P147" s="185">
        <v>0</v>
      </c>
      <c r="Q147" s="186">
        <f t="shared" si="11"/>
        <v>708048</v>
      </c>
      <c r="R147" s="187">
        <v>80697</v>
      </c>
    </row>
    <row r="148" spans="1:18" ht="14.25">
      <c r="A148" s="178" t="s">
        <v>221</v>
      </c>
      <c r="B148" s="179">
        <v>0</v>
      </c>
      <c r="C148" s="180">
        <v>0</v>
      </c>
      <c r="D148" s="180">
        <v>0</v>
      </c>
      <c r="E148" s="180">
        <v>0</v>
      </c>
      <c r="F148" s="180">
        <v>19</v>
      </c>
      <c r="G148" s="180">
        <v>19</v>
      </c>
      <c r="H148" s="181">
        <f t="shared" si="8"/>
        <v>19</v>
      </c>
      <c r="I148" s="180">
        <v>191</v>
      </c>
      <c r="J148" s="180">
        <v>192</v>
      </c>
      <c r="K148" s="182">
        <f t="shared" si="10"/>
        <v>191.5</v>
      </c>
      <c r="L148" s="183">
        <v>0</v>
      </c>
      <c r="M148" s="183">
        <v>0</v>
      </c>
      <c r="N148" s="183">
        <v>152874</v>
      </c>
      <c r="O148" s="184">
        <f t="shared" si="9"/>
        <v>152874</v>
      </c>
      <c r="P148" s="185">
        <v>0</v>
      </c>
      <c r="Q148" s="186">
        <f t="shared" si="11"/>
        <v>152874</v>
      </c>
      <c r="R148" s="187">
        <v>25125</v>
      </c>
    </row>
    <row r="149" spans="1:18" ht="14.25">
      <c r="A149" s="178" t="s">
        <v>222</v>
      </c>
      <c r="B149" s="179">
        <v>0</v>
      </c>
      <c r="C149" s="180">
        <v>0</v>
      </c>
      <c r="D149" s="180">
        <v>0</v>
      </c>
      <c r="E149" s="180">
        <v>0</v>
      </c>
      <c r="F149" s="180">
        <v>28.5</v>
      </c>
      <c r="G149" s="180">
        <v>28.5</v>
      </c>
      <c r="H149" s="181">
        <f t="shared" si="8"/>
        <v>28.5</v>
      </c>
      <c r="I149" s="180">
        <v>189</v>
      </c>
      <c r="J149" s="180">
        <v>190</v>
      </c>
      <c r="K149" s="182">
        <f t="shared" si="10"/>
        <v>189.5</v>
      </c>
      <c r="L149" s="183">
        <v>0</v>
      </c>
      <c r="M149" s="183">
        <v>0</v>
      </c>
      <c r="N149" s="183">
        <v>229311</v>
      </c>
      <c r="O149" s="184">
        <f t="shared" si="9"/>
        <v>229311</v>
      </c>
      <c r="P149" s="185">
        <v>0</v>
      </c>
      <c r="Q149" s="186">
        <f t="shared" si="11"/>
        <v>229311</v>
      </c>
      <c r="R149" s="187">
        <v>-3469</v>
      </c>
    </row>
    <row r="150" spans="1:18" ht="14.25">
      <c r="A150" s="178" t="s">
        <v>223</v>
      </c>
      <c r="B150" s="179">
        <v>219.99999999999994</v>
      </c>
      <c r="C150" s="180">
        <v>218.59999999999994</v>
      </c>
      <c r="D150" s="180">
        <v>0</v>
      </c>
      <c r="E150" s="180">
        <v>0</v>
      </c>
      <c r="F150" s="180">
        <v>2.6</v>
      </c>
      <c r="G150" s="180">
        <v>2.6</v>
      </c>
      <c r="H150" s="181">
        <f t="shared" si="8"/>
        <v>221.9</v>
      </c>
      <c r="I150" s="180">
        <v>231.2</v>
      </c>
      <c r="J150" s="180">
        <v>225.2</v>
      </c>
      <c r="K150" s="182">
        <f t="shared" si="10"/>
        <v>228.2</v>
      </c>
      <c r="L150" s="183">
        <v>1764487.8000000007</v>
      </c>
      <c r="M150" s="183">
        <v>0</v>
      </c>
      <c r="N150" s="183">
        <v>20919.6</v>
      </c>
      <c r="O150" s="184">
        <f t="shared" si="9"/>
        <v>1785407</v>
      </c>
      <c r="P150" s="185">
        <v>21504.44000000002</v>
      </c>
      <c r="Q150" s="186">
        <f t="shared" si="11"/>
        <v>1806911.44</v>
      </c>
      <c r="R150" s="187">
        <v>-177422</v>
      </c>
    </row>
    <row r="151" spans="1:18" ht="14.25">
      <c r="A151" s="178" t="s">
        <v>29</v>
      </c>
      <c r="B151" s="179">
        <v>427</v>
      </c>
      <c r="C151" s="180">
        <v>430</v>
      </c>
      <c r="D151" s="180">
        <v>0</v>
      </c>
      <c r="E151" s="180">
        <v>0</v>
      </c>
      <c r="F151" s="180">
        <v>32</v>
      </c>
      <c r="G151" s="180">
        <v>31</v>
      </c>
      <c r="H151" s="181">
        <f t="shared" si="8"/>
        <v>460</v>
      </c>
      <c r="I151" s="180">
        <v>738</v>
      </c>
      <c r="J151" s="180">
        <v>726</v>
      </c>
      <c r="K151" s="182">
        <f t="shared" si="10"/>
        <v>732</v>
      </c>
      <c r="L151" s="183">
        <v>3724522</v>
      </c>
      <c r="M151" s="183">
        <v>0</v>
      </c>
      <c r="N151" s="183">
        <v>273798</v>
      </c>
      <c r="O151" s="184">
        <f t="shared" si="9"/>
        <v>3998320</v>
      </c>
      <c r="P151" s="185">
        <v>0</v>
      </c>
      <c r="Q151" s="186">
        <f t="shared" si="11"/>
        <v>3998320</v>
      </c>
      <c r="R151" s="187">
        <v>-6509221</v>
      </c>
    </row>
    <row r="152" spans="1:18" ht="14.25">
      <c r="A152" s="178" t="s">
        <v>224</v>
      </c>
      <c r="B152" s="179">
        <v>0</v>
      </c>
      <c r="C152" s="180">
        <v>0</v>
      </c>
      <c r="D152" s="180">
        <v>0</v>
      </c>
      <c r="E152" s="180">
        <v>0</v>
      </c>
      <c r="F152" s="180">
        <v>37</v>
      </c>
      <c r="G152" s="180">
        <v>37</v>
      </c>
      <c r="H152" s="181">
        <f t="shared" si="8"/>
        <v>37</v>
      </c>
      <c r="I152" s="180">
        <v>99</v>
      </c>
      <c r="J152" s="180">
        <v>99.5</v>
      </c>
      <c r="K152" s="182">
        <f t="shared" si="10"/>
        <v>99.25</v>
      </c>
      <c r="L152" s="183">
        <v>0</v>
      </c>
      <c r="M152" s="183">
        <v>0</v>
      </c>
      <c r="N152" s="183">
        <v>297702</v>
      </c>
      <c r="O152" s="184">
        <f t="shared" si="9"/>
        <v>297702</v>
      </c>
      <c r="P152" s="185">
        <v>0</v>
      </c>
      <c r="Q152" s="186">
        <f t="shared" si="11"/>
        <v>297702</v>
      </c>
      <c r="R152" s="187">
        <v>-118881</v>
      </c>
    </row>
    <row r="153" spans="1:18" ht="14.25">
      <c r="A153" s="178" t="s">
        <v>128</v>
      </c>
      <c r="B153" s="179">
        <v>396.0000000000002</v>
      </c>
      <c r="C153" s="180">
        <v>400.60000000000025</v>
      </c>
      <c r="D153" s="180">
        <v>0</v>
      </c>
      <c r="E153" s="180">
        <v>0</v>
      </c>
      <c r="F153" s="180">
        <v>2.6</v>
      </c>
      <c r="G153" s="180">
        <v>2.6</v>
      </c>
      <c r="H153" s="181">
        <f t="shared" si="8"/>
        <v>400.9</v>
      </c>
      <c r="I153" s="180">
        <v>401.2</v>
      </c>
      <c r="J153" s="180">
        <v>406.8</v>
      </c>
      <c r="K153" s="182">
        <f t="shared" si="10"/>
        <v>404</v>
      </c>
      <c r="L153" s="183">
        <v>3204721.800000001</v>
      </c>
      <c r="M153" s="183">
        <v>0</v>
      </c>
      <c r="N153" s="183">
        <v>20919.6</v>
      </c>
      <c r="O153" s="184">
        <f t="shared" si="9"/>
        <v>3225641</v>
      </c>
      <c r="P153" s="185">
        <v>0</v>
      </c>
      <c r="Q153" s="186">
        <f t="shared" si="11"/>
        <v>3225641</v>
      </c>
      <c r="R153" s="187">
        <v>112841</v>
      </c>
    </row>
    <row r="154" spans="1:18" ht="14.25">
      <c r="A154" s="178" t="s">
        <v>129</v>
      </c>
      <c r="B154" s="179">
        <v>0</v>
      </c>
      <c r="C154" s="180">
        <v>0</v>
      </c>
      <c r="D154" s="180">
        <v>82</v>
      </c>
      <c r="E154" s="180">
        <v>81</v>
      </c>
      <c r="F154" s="180">
        <v>0</v>
      </c>
      <c r="G154" s="180">
        <v>0</v>
      </c>
      <c r="H154" s="181">
        <f t="shared" si="8"/>
        <v>81.5</v>
      </c>
      <c r="I154" s="180">
        <v>149</v>
      </c>
      <c r="J154" s="180">
        <v>149</v>
      </c>
      <c r="K154" s="182">
        <f t="shared" si="10"/>
        <v>149</v>
      </c>
      <c r="L154" s="183">
        <v>0</v>
      </c>
      <c r="M154" s="183">
        <v>655749</v>
      </c>
      <c r="N154" s="183">
        <v>0</v>
      </c>
      <c r="O154" s="184">
        <f t="shared" si="9"/>
        <v>655749</v>
      </c>
      <c r="P154" s="185">
        <v>0</v>
      </c>
      <c r="Q154" s="186">
        <f t="shared" si="11"/>
        <v>655749</v>
      </c>
      <c r="R154" s="187">
        <v>53481</v>
      </c>
    </row>
    <row r="155" spans="1:18" ht="14.25">
      <c r="A155" s="178" t="s">
        <v>130</v>
      </c>
      <c r="B155" s="179">
        <v>0</v>
      </c>
      <c r="C155" s="180">
        <v>0</v>
      </c>
      <c r="D155" s="180">
        <v>0</v>
      </c>
      <c r="E155" s="180">
        <v>0</v>
      </c>
      <c r="F155" s="180">
        <v>16</v>
      </c>
      <c r="G155" s="180">
        <v>15</v>
      </c>
      <c r="H155" s="181">
        <f t="shared" si="8"/>
        <v>15.5</v>
      </c>
      <c r="I155" s="180">
        <v>55.5</v>
      </c>
      <c r="J155" s="180">
        <v>54.5</v>
      </c>
      <c r="K155" s="182">
        <f t="shared" si="10"/>
        <v>55</v>
      </c>
      <c r="L155" s="183">
        <v>0</v>
      </c>
      <c r="M155" s="183">
        <v>0</v>
      </c>
      <c r="N155" s="183">
        <v>124713</v>
      </c>
      <c r="O155" s="184">
        <f t="shared" si="9"/>
        <v>124713</v>
      </c>
      <c r="P155" s="185">
        <v>0</v>
      </c>
      <c r="Q155" s="186">
        <f t="shared" si="11"/>
        <v>124713</v>
      </c>
      <c r="R155" s="187">
        <v>-29812</v>
      </c>
    </row>
    <row r="156" spans="1:18" ht="14.25">
      <c r="A156" s="178" t="s">
        <v>131</v>
      </c>
      <c r="B156" s="179">
        <v>0</v>
      </c>
      <c r="C156" s="180">
        <v>0</v>
      </c>
      <c r="D156" s="180">
        <v>0</v>
      </c>
      <c r="E156" s="180">
        <v>0</v>
      </c>
      <c r="F156" s="180">
        <v>182</v>
      </c>
      <c r="G156" s="180">
        <v>170</v>
      </c>
      <c r="H156" s="181">
        <f t="shared" si="8"/>
        <v>176</v>
      </c>
      <c r="I156" s="180">
        <v>799</v>
      </c>
      <c r="J156" s="180">
        <v>786</v>
      </c>
      <c r="K156" s="182">
        <f t="shared" si="10"/>
        <v>792.5</v>
      </c>
      <c r="L156" s="183">
        <v>0</v>
      </c>
      <c r="M156" s="183">
        <v>0</v>
      </c>
      <c r="N156" s="183">
        <v>1439352</v>
      </c>
      <c r="O156" s="184">
        <f t="shared" si="9"/>
        <v>1439352</v>
      </c>
      <c r="P156" s="185">
        <v>0</v>
      </c>
      <c r="Q156" s="186">
        <f t="shared" si="11"/>
        <v>1439352</v>
      </c>
      <c r="R156" s="187">
        <v>-144043</v>
      </c>
    </row>
    <row r="157" spans="1:18" ht="14.25">
      <c r="A157" s="178" t="s">
        <v>225</v>
      </c>
      <c r="B157" s="179">
        <v>0</v>
      </c>
      <c r="C157" s="180">
        <v>0</v>
      </c>
      <c r="D157" s="180">
        <v>361.8000000000002</v>
      </c>
      <c r="E157" s="180">
        <v>330.0000000000001</v>
      </c>
      <c r="F157" s="180">
        <v>5.800000000000001</v>
      </c>
      <c r="G157" s="180">
        <v>5.800000000000001</v>
      </c>
      <c r="H157" s="181">
        <f t="shared" si="8"/>
        <v>351.7</v>
      </c>
      <c r="I157" s="180">
        <v>374.6</v>
      </c>
      <c r="J157" s="180">
        <v>343.8</v>
      </c>
      <c r="K157" s="182">
        <f t="shared" si="10"/>
        <v>359.2</v>
      </c>
      <c r="L157" s="183">
        <v>0</v>
      </c>
      <c r="M157" s="183">
        <v>2783111.400000002</v>
      </c>
      <c r="N157" s="183">
        <v>46666.8</v>
      </c>
      <c r="O157" s="184">
        <f t="shared" si="9"/>
        <v>2829778</v>
      </c>
      <c r="P157" s="185">
        <v>31998.170000000024</v>
      </c>
      <c r="Q157" s="186">
        <f t="shared" si="11"/>
        <v>2861776.17</v>
      </c>
      <c r="R157" s="187">
        <v>-440526</v>
      </c>
    </row>
    <row r="158" spans="1:18" ht="14.25">
      <c r="A158" s="178" t="s">
        <v>132</v>
      </c>
      <c r="B158" s="179">
        <v>76</v>
      </c>
      <c r="C158" s="180">
        <v>77</v>
      </c>
      <c r="D158" s="180">
        <v>0</v>
      </c>
      <c r="E158" s="180">
        <v>0</v>
      </c>
      <c r="F158" s="180">
        <v>0</v>
      </c>
      <c r="G158" s="180">
        <v>0</v>
      </c>
      <c r="H158" s="181">
        <f t="shared" si="8"/>
        <v>76.5</v>
      </c>
      <c r="I158" s="180">
        <v>78</v>
      </c>
      <c r="J158" s="180">
        <v>78</v>
      </c>
      <c r="K158" s="182">
        <f t="shared" si="10"/>
        <v>78</v>
      </c>
      <c r="L158" s="183">
        <v>635868</v>
      </c>
      <c r="M158" s="183">
        <v>0</v>
      </c>
      <c r="N158" s="183">
        <v>0</v>
      </c>
      <c r="O158" s="184">
        <f t="shared" si="9"/>
        <v>635868</v>
      </c>
      <c r="P158" s="185">
        <v>0</v>
      </c>
      <c r="Q158" s="186">
        <f t="shared" si="11"/>
        <v>635868</v>
      </c>
      <c r="R158" s="187">
        <v>134444</v>
      </c>
    </row>
    <row r="159" spans="1:18" ht="14.25">
      <c r="A159" s="178" t="s">
        <v>133</v>
      </c>
      <c r="B159" s="179">
        <v>220.1999999999999</v>
      </c>
      <c r="C159" s="180">
        <v>219.1999999999999</v>
      </c>
      <c r="D159" s="180">
        <v>0</v>
      </c>
      <c r="E159" s="180">
        <v>0</v>
      </c>
      <c r="F159" s="180">
        <v>10.6</v>
      </c>
      <c r="G159" s="180">
        <v>10.6</v>
      </c>
      <c r="H159" s="181">
        <f t="shared" si="8"/>
        <v>230.3</v>
      </c>
      <c r="I159" s="180">
        <v>231.8</v>
      </c>
      <c r="J159" s="180">
        <v>230.8</v>
      </c>
      <c r="K159" s="182">
        <f t="shared" si="10"/>
        <v>231.3</v>
      </c>
      <c r="L159" s="183">
        <v>1767706.2000000007</v>
      </c>
      <c r="M159" s="183">
        <v>0</v>
      </c>
      <c r="N159" s="183">
        <v>85287.6</v>
      </c>
      <c r="O159" s="184">
        <f t="shared" si="9"/>
        <v>1852994</v>
      </c>
      <c r="P159" s="185">
        <v>25303.870000000003</v>
      </c>
      <c r="Q159" s="186">
        <f t="shared" si="11"/>
        <v>1878297.87</v>
      </c>
      <c r="R159" s="187">
        <v>182087</v>
      </c>
    </row>
    <row r="160" spans="1:18" ht="14.25">
      <c r="A160" s="178" t="s">
        <v>344</v>
      </c>
      <c r="B160" s="179">
        <v>0</v>
      </c>
      <c r="C160" s="180">
        <v>0</v>
      </c>
      <c r="D160" s="180">
        <v>0</v>
      </c>
      <c r="E160" s="180">
        <v>0</v>
      </c>
      <c r="F160" s="180">
        <v>45</v>
      </c>
      <c r="G160" s="180">
        <v>45</v>
      </c>
      <c r="H160" s="181">
        <f t="shared" si="8"/>
        <v>45</v>
      </c>
      <c r="I160" s="180">
        <v>97</v>
      </c>
      <c r="J160" s="180">
        <v>97</v>
      </c>
      <c r="K160" s="182">
        <f t="shared" si="10"/>
        <v>97</v>
      </c>
      <c r="L160" s="183">
        <v>0</v>
      </c>
      <c r="M160" s="183">
        <v>0</v>
      </c>
      <c r="N160" s="183">
        <v>362070</v>
      </c>
      <c r="O160" s="184">
        <f t="shared" si="9"/>
        <v>362070</v>
      </c>
      <c r="P160" s="185">
        <v>0</v>
      </c>
      <c r="Q160" s="186">
        <f t="shared" si="11"/>
        <v>362070</v>
      </c>
      <c r="R160" s="187">
        <v>0</v>
      </c>
    </row>
    <row r="161" spans="1:18" ht="14.25">
      <c r="A161" s="178" t="s">
        <v>134</v>
      </c>
      <c r="B161" s="179">
        <v>0</v>
      </c>
      <c r="C161" s="180">
        <v>0</v>
      </c>
      <c r="D161" s="180">
        <v>0</v>
      </c>
      <c r="E161" s="180">
        <v>0</v>
      </c>
      <c r="F161" s="180">
        <v>198</v>
      </c>
      <c r="G161" s="180">
        <v>193</v>
      </c>
      <c r="H161" s="181">
        <f t="shared" si="8"/>
        <v>195.5</v>
      </c>
      <c r="I161" s="180">
        <v>248</v>
      </c>
      <c r="J161" s="180">
        <v>241</v>
      </c>
      <c r="K161" s="182">
        <f t="shared" si="10"/>
        <v>244.5</v>
      </c>
      <c r="L161" s="183">
        <v>0</v>
      </c>
      <c r="M161" s="183">
        <v>0</v>
      </c>
      <c r="N161" s="183">
        <v>1605939</v>
      </c>
      <c r="O161" s="184">
        <f t="shared" si="9"/>
        <v>1605939</v>
      </c>
      <c r="P161" s="185">
        <v>13214.100000000006</v>
      </c>
      <c r="Q161" s="186">
        <f t="shared" si="11"/>
        <v>1619153.1</v>
      </c>
      <c r="R161" s="187">
        <v>215560</v>
      </c>
    </row>
    <row r="162" spans="1:18" ht="14.25">
      <c r="A162" s="178" t="s">
        <v>135</v>
      </c>
      <c r="B162" s="179">
        <v>0</v>
      </c>
      <c r="C162" s="180">
        <v>0</v>
      </c>
      <c r="D162" s="180">
        <v>0</v>
      </c>
      <c r="E162" s="180">
        <v>0</v>
      </c>
      <c r="F162" s="180">
        <v>65</v>
      </c>
      <c r="G162" s="180">
        <v>65</v>
      </c>
      <c r="H162" s="181">
        <f t="shared" si="8"/>
        <v>65</v>
      </c>
      <c r="I162" s="180">
        <v>229</v>
      </c>
      <c r="J162" s="180">
        <v>230</v>
      </c>
      <c r="K162" s="182">
        <f t="shared" si="10"/>
        <v>229.5</v>
      </c>
      <c r="L162" s="183">
        <v>0</v>
      </c>
      <c r="M162" s="183">
        <v>0</v>
      </c>
      <c r="N162" s="183">
        <v>564980</v>
      </c>
      <c r="O162" s="184">
        <f t="shared" si="9"/>
        <v>564980</v>
      </c>
      <c r="P162" s="185">
        <v>0</v>
      </c>
      <c r="Q162" s="186">
        <f t="shared" si="11"/>
        <v>564980</v>
      </c>
      <c r="R162" s="187">
        <v>-786464</v>
      </c>
    </row>
    <row r="163" spans="1:18" ht="14.25">
      <c r="A163" s="178" t="s">
        <v>226</v>
      </c>
      <c r="B163" s="179">
        <v>0</v>
      </c>
      <c r="C163" s="180">
        <v>0</v>
      </c>
      <c r="D163" s="180">
        <v>0</v>
      </c>
      <c r="E163" s="180">
        <v>0</v>
      </c>
      <c r="F163" s="180">
        <v>28</v>
      </c>
      <c r="G163" s="180">
        <v>28</v>
      </c>
      <c r="H163" s="181">
        <f t="shared" si="8"/>
        <v>28</v>
      </c>
      <c r="I163" s="180">
        <v>94</v>
      </c>
      <c r="J163" s="180">
        <v>96</v>
      </c>
      <c r="K163" s="182">
        <f t="shared" si="10"/>
        <v>95</v>
      </c>
      <c r="L163" s="183">
        <v>0</v>
      </c>
      <c r="M163" s="183">
        <v>0</v>
      </c>
      <c r="N163" s="183">
        <v>225288</v>
      </c>
      <c r="O163" s="184">
        <f t="shared" si="9"/>
        <v>225288</v>
      </c>
      <c r="P163" s="185">
        <v>0</v>
      </c>
      <c r="Q163" s="186">
        <f t="shared" si="11"/>
        <v>225288</v>
      </c>
      <c r="R163" s="187">
        <v>-24702</v>
      </c>
    </row>
    <row r="164" spans="1:18" ht="14.25">
      <c r="A164" s="178" t="s">
        <v>136</v>
      </c>
      <c r="B164" s="179">
        <v>397.8000000000001</v>
      </c>
      <c r="C164" s="180">
        <v>398.8000000000001</v>
      </c>
      <c r="D164" s="180">
        <v>0</v>
      </c>
      <c r="E164" s="180">
        <v>0</v>
      </c>
      <c r="F164" s="180">
        <v>10</v>
      </c>
      <c r="G164" s="180">
        <v>10</v>
      </c>
      <c r="H164" s="181">
        <f t="shared" si="8"/>
        <v>408.3</v>
      </c>
      <c r="I164" s="180">
        <v>409.8</v>
      </c>
      <c r="J164" s="180">
        <v>408.8</v>
      </c>
      <c r="K164" s="182">
        <f t="shared" si="10"/>
        <v>409.3</v>
      </c>
      <c r="L164" s="183">
        <v>3204721.8000000017</v>
      </c>
      <c r="M164" s="183">
        <v>0</v>
      </c>
      <c r="N164" s="183">
        <v>80460</v>
      </c>
      <c r="O164" s="184">
        <f t="shared" si="9"/>
        <v>3285182</v>
      </c>
      <c r="P164" s="185">
        <v>0</v>
      </c>
      <c r="Q164" s="186">
        <f t="shared" si="11"/>
        <v>3285182</v>
      </c>
      <c r="R164" s="187">
        <v>1930891</v>
      </c>
    </row>
    <row r="165" spans="1:18" ht="14.25">
      <c r="A165" s="178" t="s">
        <v>137</v>
      </c>
      <c r="B165" s="179">
        <v>88</v>
      </c>
      <c r="C165" s="180">
        <v>84.5</v>
      </c>
      <c r="D165" s="180">
        <v>0</v>
      </c>
      <c r="E165" s="180">
        <v>0</v>
      </c>
      <c r="F165" s="180">
        <v>13</v>
      </c>
      <c r="G165" s="180">
        <v>13</v>
      </c>
      <c r="H165" s="181">
        <f t="shared" si="8"/>
        <v>99.25</v>
      </c>
      <c r="I165" s="180">
        <v>140</v>
      </c>
      <c r="J165" s="180">
        <v>137.5</v>
      </c>
      <c r="K165" s="182">
        <f t="shared" si="10"/>
        <v>138.75</v>
      </c>
      <c r="L165" s="183">
        <v>693967.5</v>
      </c>
      <c r="M165" s="183">
        <v>0</v>
      </c>
      <c r="N165" s="183">
        <v>104598</v>
      </c>
      <c r="O165" s="184">
        <f t="shared" si="9"/>
        <v>798566</v>
      </c>
      <c r="P165" s="185">
        <v>0</v>
      </c>
      <c r="Q165" s="186">
        <f t="shared" si="11"/>
        <v>798566</v>
      </c>
      <c r="R165" s="187">
        <v>-63652</v>
      </c>
    </row>
    <row r="166" spans="1:18" ht="14.25">
      <c r="A166" s="178" t="s">
        <v>227</v>
      </c>
      <c r="B166" s="179">
        <v>0</v>
      </c>
      <c r="C166" s="180">
        <v>0</v>
      </c>
      <c r="D166" s="180">
        <v>0</v>
      </c>
      <c r="E166" s="180">
        <v>0</v>
      </c>
      <c r="F166" s="180">
        <v>45</v>
      </c>
      <c r="G166" s="180">
        <v>45</v>
      </c>
      <c r="H166" s="181">
        <f t="shared" si="8"/>
        <v>45</v>
      </c>
      <c r="I166" s="180">
        <v>142</v>
      </c>
      <c r="J166" s="180">
        <v>143</v>
      </c>
      <c r="K166" s="182">
        <f t="shared" si="10"/>
        <v>142.5</v>
      </c>
      <c r="L166" s="183">
        <v>0</v>
      </c>
      <c r="M166" s="183">
        <v>0</v>
      </c>
      <c r="N166" s="183">
        <v>362070</v>
      </c>
      <c r="O166" s="184">
        <f t="shared" si="9"/>
        <v>362070</v>
      </c>
      <c r="P166" s="185">
        <v>0</v>
      </c>
      <c r="Q166" s="186">
        <f t="shared" si="11"/>
        <v>362070</v>
      </c>
      <c r="R166" s="187">
        <v>-11244</v>
      </c>
    </row>
    <row r="167" spans="1:18" ht="14.25">
      <c r="A167" s="178" t="s">
        <v>345</v>
      </c>
      <c r="B167" s="179">
        <v>0</v>
      </c>
      <c r="C167" s="180">
        <v>0</v>
      </c>
      <c r="D167" s="180">
        <v>0</v>
      </c>
      <c r="E167" s="180">
        <v>0</v>
      </c>
      <c r="F167" s="180">
        <v>19</v>
      </c>
      <c r="G167" s="180">
        <v>19</v>
      </c>
      <c r="H167" s="181">
        <f t="shared" si="8"/>
        <v>19</v>
      </c>
      <c r="I167" s="180">
        <v>54.5</v>
      </c>
      <c r="J167" s="180">
        <v>55.5</v>
      </c>
      <c r="K167" s="182">
        <f t="shared" si="10"/>
        <v>55</v>
      </c>
      <c r="L167" s="183">
        <v>0</v>
      </c>
      <c r="M167" s="183">
        <v>0</v>
      </c>
      <c r="N167" s="183">
        <v>152874</v>
      </c>
      <c r="O167" s="184">
        <f t="shared" si="9"/>
        <v>152874</v>
      </c>
      <c r="P167" s="185">
        <v>0</v>
      </c>
      <c r="Q167" s="186">
        <f t="shared" si="11"/>
        <v>152874</v>
      </c>
      <c r="R167" s="187">
        <v>0</v>
      </c>
    </row>
    <row r="168" spans="1:18" ht="14.25">
      <c r="A168" s="178" t="s">
        <v>228</v>
      </c>
      <c r="B168" s="179">
        <v>1535.199999999998</v>
      </c>
      <c r="C168" s="180">
        <v>1509.3999999999985</v>
      </c>
      <c r="D168" s="180">
        <v>0</v>
      </c>
      <c r="E168" s="180">
        <v>0</v>
      </c>
      <c r="F168" s="180">
        <v>0</v>
      </c>
      <c r="G168" s="180">
        <v>0</v>
      </c>
      <c r="H168" s="181">
        <f t="shared" si="8"/>
        <v>1522.3</v>
      </c>
      <c r="I168" s="180">
        <v>1574.2</v>
      </c>
      <c r="J168" s="180">
        <v>1552</v>
      </c>
      <c r="K168" s="182">
        <f t="shared" si="10"/>
        <v>1563.1</v>
      </c>
      <c r="L168" s="183">
        <v>12568195.799999984</v>
      </c>
      <c r="M168" s="183">
        <v>0</v>
      </c>
      <c r="N168" s="183">
        <v>0</v>
      </c>
      <c r="O168" s="184">
        <f t="shared" si="9"/>
        <v>12568196</v>
      </c>
      <c r="P168" s="185">
        <v>179529.68999999954</v>
      </c>
      <c r="Q168" s="186">
        <f t="shared" si="11"/>
        <v>12747725.69</v>
      </c>
      <c r="R168" s="187">
        <v>-1707134</v>
      </c>
    </row>
    <row r="169" spans="1:18" ht="14.25">
      <c r="A169" s="178" t="s">
        <v>229</v>
      </c>
      <c r="B169" s="179">
        <v>0</v>
      </c>
      <c r="C169" s="180">
        <v>0</v>
      </c>
      <c r="D169" s="180">
        <v>0</v>
      </c>
      <c r="E169" s="180">
        <v>0</v>
      </c>
      <c r="F169" s="180">
        <v>17</v>
      </c>
      <c r="G169" s="180">
        <v>14.5</v>
      </c>
      <c r="H169" s="181">
        <f t="shared" si="8"/>
        <v>15.75</v>
      </c>
      <c r="I169" s="180">
        <v>60</v>
      </c>
      <c r="J169" s="180">
        <v>56.5</v>
      </c>
      <c r="K169" s="182">
        <f t="shared" si="10"/>
        <v>58.25</v>
      </c>
      <c r="L169" s="183">
        <v>0</v>
      </c>
      <c r="M169" s="183">
        <v>0</v>
      </c>
      <c r="N169" s="183">
        <v>126724.5</v>
      </c>
      <c r="O169" s="184">
        <f t="shared" si="9"/>
        <v>126725</v>
      </c>
      <c r="P169" s="185">
        <v>0</v>
      </c>
      <c r="Q169" s="186">
        <f t="shared" si="11"/>
        <v>126725</v>
      </c>
      <c r="R169" s="187">
        <v>-18203</v>
      </c>
    </row>
    <row r="170" spans="1:18" ht="14.25">
      <c r="A170" s="178" t="s">
        <v>230</v>
      </c>
      <c r="B170" s="179">
        <v>1161.4000000000003</v>
      </c>
      <c r="C170" s="180">
        <v>1113.6000000000004</v>
      </c>
      <c r="D170" s="180">
        <v>0</v>
      </c>
      <c r="E170" s="180">
        <v>0</v>
      </c>
      <c r="F170" s="180">
        <v>12.2</v>
      </c>
      <c r="G170" s="180">
        <v>11.6</v>
      </c>
      <c r="H170" s="181">
        <f t="shared" si="8"/>
        <v>1149.4</v>
      </c>
      <c r="I170" s="180">
        <v>1279.8</v>
      </c>
      <c r="J170" s="180">
        <v>1226.4</v>
      </c>
      <c r="K170" s="182">
        <f t="shared" si="10"/>
        <v>1253.1</v>
      </c>
      <c r="L170" s="183">
        <v>9401680.999999989</v>
      </c>
      <c r="M170" s="183">
        <v>0</v>
      </c>
      <c r="N170" s="183">
        <v>95747.4</v>
      </c>
      <c r="O170" s="184">
        <f t="shared" si="9"/>
        <v>9497428</v>
      </c>
      <c r="P170" s="185">
        <v>0</v>
      </c>
      <c r="Q170" s="186">
        <f t="shared" si="11"/>
        <v>9497428</v>
      </c>
      <c r="R170" s="187">
        <v>-9556235</v>
      </c>
    </row>
    <row r="171" spans="1:18" ht="14.25">
      <c r="A171" s="178" t="s">
        <v>231</v>
      </c>
      <c r="B171" s="179">
        <v>0</v>
      </c>
      <c r="C171" s="180">
        <v>0</v>
      </c>
      <c r="D171" s="180">
        <v>0</v>
      </c>
      <c r="E171" s="180">
        <v>0</v>
      </c>
      <c r="F171" s="180">
        <v>16.7</v>
      </c>
      <c r="G171" s="180">
        <v>16.7</v>
      </c>
      <c r="H171" s="181">
        <f t="shared" si="8"/>
        <v>16.7</v>
      </c>
      <c r="I171" s="180">
        <v>69.7</v>
      </c>
      <c r="J171" s="180">
        <v>69.7</v>
      </c>
      <c r="K171" s="182">
        <f t="shared" si="10"/>
        <v>69.7</v>
      </c>
      <c r="L171" s="183">
        <v>0</v>
      </c>
      <c r="M171" s="183">
        <v>0</v>
      </c>
      <c r="N171" s="183">
        <v>136952.2</v>
      </c>
      <c r="O171" s="184">
        <f t="shared" si="9"/>
        <v>136952</v>
      </c>
      <c r="P171" s="185">
        <v>0</v>
      </c>
      <c r="Q171" s="186">
        <f t="shared" si="11"/>
        <v>136952</v>
      </c>
      <c r="R171" s="187">
        <v>10677</v>
      </c>
    </row>
    <row r="172" spans="1:18" ht="14.25">
      <c r="A172" s="178" t="s">
        <v>138</v>
      </c>
      <c r="B172" s="179">
        <v>0</v>
      </c>
      <c r="C172" s="180">
        <v>0</v>
      </c>
      <c r="D172" s="180">
        <v>0</v>
      </c>
      <c r="E172" s="180">
        <v>0</v>
      </c>
      <c r="F172" s="180">
        <v>17.5</v>
      </c>
      <c r="G172" s="180">
        <v>16.5</v>
      </c>
      <c r="H172" s="181">
        <f t="shared" si="8"/>
        <v>17</v>
      </c>
      <c r="I172" s="180">
        <v>77</v>
      </c>
      <c r="J172" s="180">
        <v>77.5</v>
      </c>
      <c r="K172" s="182">
        <f t="shared" si="10"/>
        <v>77.25</v>
      </c>
      <c r="L172" s="183">
        <v>0</v>
      </c>
      <c r="M172" s="183">
        <v>0</v>
      </c>
      <c r="N172" s="183">
        <v>136782</v>
      </c>
      <c r="O172" s="184">
        <f t="shared" si="9"/>
        <v>136782</v>
      </c>
      <c r="P172" s="185">
        <v>0</v>
      </c>
      <c r="Q172" s="186">
        <f t="shared" si="11"/>
        <v>136782</v>
      </c>
      <c r="R172" s="187">
        <v>-59736</v>
      </c>
    </row>
    <row r="173" spans="1:18" ht="14.25">
      <c r="A173" s="178" t="s">
        <v>139</v>
      </c>
      <c r="B173" s="179">
        <v>112.39999999999995</v>
      </c>
      <c r="C173" s="180">
        <v>132.39999999999995</v>
      </c>
      <c r="D173" s="180">
        <v>0</v>
      </c>
      <c r="E173" s="180">
        <v>0</v>
      </c>
      <c r="F173" s="180">
        <v>0</v>
      </c>
      <c r="G173" s="180">
        <v>0</v>
      </c>
      <c r="H173" s="181">
        <f t="shared" si="8"/>
        <v>122.4</v>
      </c>
      <c r="I173" s="180">
        <v>114.4</v>
      </c>
      <c r="J173" s="180">
        <v>132.4</v>
      </c>
      <c r="K173" s="182">
        <f t="shared" si="10"/>
        <v>123.4</v>
      </c>
      <c r="L173" s="183">
        <v>984830.3999999998</v>
      </c>
      <c r="M173" s="183">
        <v>0</v>
      </c>
      <c r="N173" s="183">
        <v>0</v>
      </c>
      <c r="O173" s="184">
        <f t="shared" si="9"/>
        <v>984830</v>
      </c>
      <c r="P173" s="185">
        <v>0</v>
      </c>
      <c r="Q173" s="186">
        <f t="shared" si="11"/>
        <v>984830</v>
      </c>
      <c r="R173" s="187">
        <v>-153701</v>
      </c>
    </row>
    <row r="174" spans="1:18" ht="14.25">
      <c r="A174" s="178" t="s">
        <v>232</v>
      </c>
      <c r="B174" s="179">
        <v>114.20000000000002</v>
      </c>
      <c r="C174" s="180">
        <v>119.20000000000002</v>
      </c>
      <c r="D174" s="180">
        <v>0</v>
      </c>
      <c r="E174" s="180">
        <v>0</v>
      </c>
      <c r="F174" s="180">
        <v>14.799999999999999</v>
      </c>
      <c r="G174" s="180">
        <v>14.799999999999999</v>
      </c>
      <c r="H174" s="181">
        <f t="shared" si="8"/>
        <v>131.5</v>
      </c>
      <c r="I174" s="180">
        <v>211.2</v>
      </c>
      <c r="J174" s="180">
        <v>207.2</v>
      </c>
      <c r="K174" s="182">
        <f t="shared" si="10"/>
        <v>209.2</v>
      </c>
      <c r="L174" s="183">
        <v>938968.2</v>
      </c>
      <c r="M174" s="183">
        <v>0</v>
      </c>
      <c r="N174" s="183">
        <v>119080.8</v>
      </c>
      <c r="O174" s="184">
        <f t="shared" si="9"/>
        <v>1058049</v>
      </c>
      <c r="P174" s="185">
        <v>0</v>
      </c>
      <c r="Q174" s="186">
        <f t="shared" si="11"/>
        <v>1058049</v>
      </c>
      <c r="R174" s="187">
        <v>119737</v>
      </c>
    </row>
    <row r="175" spans="1:18" ht="14.25">
      <c r="A175" s="178" t="s">
        <v>346</v>
      </c>
      <c r="B175" s="179">
        <v>0</v>
      </c>
      <c r="C175" s="180">
        <v>0</v>
      </c>
      <c r="D175" s="180">
        <v>0</v>
      </c>
      <c r="E175" s="180">
        <v>0</v>
      </c>
      <c r="F175" s="180">
        <v>12</v>
      </c>
      <c r="G175" s="180">
        <v>12</v>
      </c>
      <c r="H175" s="181">
        <f t="shared" si="8"/>
        <v>12</v>
      </c>
      <c r="I175" s="180">
        <v>76.5</v>
      </c>
      <c r="J175" s="180">
        <v>77.5</v>
      </c>
      <c r="K175" s="182">
        <f t="shared" si="10"/>
        <v>77</v>
      </c>
      <c r="L175" s="183">
        <v>0</v>
      </c>
      <c r="M175" s="183">
        <v>0</v>
      </c>
      <c r="N175" s="183">
        <v>96552</v>
      </c>
      <c r="O175" s="184">
        <f t="shared" si="9"/>
        <v>96552</v>
      </c>
      <c r="P175" s="185">
        <v>0</v>
      </c>
      <c r="Q175" s="186">
        <f t="shared" si="11"/>
        <v>96552</v>
      </c>
      <c r="R175" s="187">
        <v>0</v>
      </c>
    </row>
    <row r="176" spans="1:18" ht="14.25">
      <c r="A176" s="178" t="s">
        <v>30</v>
      </c>
      <c r="B176" s="179">
        <v>0</v>
      </c>
      <c r="C176" s="180">
        <v>0</v>
      </c>
      <c r="D176" s="180">
        <v>0</v>
      </c>
      <c r="E176" s="180">
        <v>0</v>
      </c>
      <c r="F176" s="180">
        <v>0</v>
      </c>
      <c r="G176" s="180">
        <v>0</v>
      </c>
      <c r="H176" s="181">
        <f t="shared" si="8"/>
        <v>0</v>
      </c>
      <c r="I176" s="180">
        <v>31</v>
      </c>
      <c r="J176" s="180">
        <v>29</v>
      </c>
      <c r="K176" s="182">
        <f t="shared" si="10"/>
        <v>30</v>
      </c>
      <c r="L176" s="183">
        <v>0</v>
      </c>
      <c r="M176" s="183">
        <v>0</v>
      </c>
      <c r="N176" s="183">
        <v>0</v>
      </c>
      <c r="O176" s="184">
        <f t="shared" si="9"/>
        <v>0</v>
      </c>
      <c r="P176" s="185">
        <v>0</v>
      </c>
      <c r="Q176" s="186">
        <f t="shared" si="11"/>
        <v>0</v>
      </c>
      <c r="R176" s="187">
        <v>-31193</v>
      </c>
    </row>
    <row r="177" spans="1:18" ht="14.25">
      <c r="A177" s="178" t="s">
        <v>233</v>
      </c>
      <c r="B177" s="179">
        <v>0</v>
      </c>
      <c r="C177" s="180">
        <v>0</v>
      </c>
      <c r="D177" s="180">
        <v>0</v>
      </c>
      <c r="E177" s="180">
        <v>0</v>
      </c>
      <c r="F177" s="180">
        <v>35.5</v>
      </c>
      <c r="G177" s="180">
        <v>34.5</v>
      </c>
      <c r="H177" s="181">
        <f t="shared" si="8"/>
        <v>35</v>
      </c>
      <c r="I177" s="180">
        <v>140.5</v>
      </c>
      <c r="J177" s="180">
        <v>140.5</v>
      </c>
      <c r="K177" s="182">
        <f t="shared" si="10"/>
        <v>140.5</v>
      </c>
      <c r="L177" s="183">
        <v>0</v>
      </c>
      <c r="M177" s="183">
        <v>0</v>
      </c>
      <c r="N177" s="183">
        <v>281610</v>
      </c>
      <c r="O177" s="184">
        <f t="shared" si="9"/>
        <v>281610</v>
      </c>
      <c r="P177" s="185">
        <v>0</v>
      </c>
      <c r="Q177" s="186">
        <f t="shared" si="11"/>
        <v>281610</v>
      </c>
      <c r="R177" s="187">
        <v>-1355</v>
      </c>
    </row>
    <row r="178" spans="1:18" ht="14.25">
      <c r="A178" s="178" t="s">
        <v>347</v>
      </c>
      <c r="B178" s="179">
        <v>0</v>
      </c>
      <c r="C178" s="180">
        <v>0</v>
      </c>
      <c r="D178" s="180">
        <v>0</v>
      </c>
      <c r="E178" s="180">
        <v>0</v>
      </c>
      <c r="F178" s="180">
        <v>19.5</v>
      </c>
      <c r="G178" s="180">
        <v>18.5</v>
      </c>
      <c r="H178" s="181">
        <f t="shared" si="8"/>
        <v>19</v>
      </c>
      <c r="I178" s="180">
        <v>139</v>
      </c>
      <c r="J178" s="180">
        <v>139.5</v>
      </c>
      <c r="K178" s="182">
        <f t="shared" si="10"/>
        <v>139.25</v>
      </c>
      <c r="L178" s="183">
        <v>0</v>
      </c>
      <c r="M178" s="183">
        <v>0</v>
      </c>
      <c r="N178" s="183">
        <v>152874</v>
      </c>
      <c r="O178" s="184">
        <f t="shared" si="9"/>
        <v>152874</v>
      </c>
      <c r="P178" s="185">
        <v>0</v>
      </c>
      <c r="Q178" s="186">
        <f t="shared" si="11"/>
        <v>152874</v>
      </c>
      <c r="R178" s="187">
        <v>9730</v>
      </c>
    </row>
    <row r="179" spans="1:18" ht="14.25">
      <c r="A179" s="178" t="s">
        <v>348</v>
      </c>
      <c r="B179" s="179">
        <v>0</v>
      </c>
      <c r="C179" s="180">
        <v>0</v>
      </c>
      <c r="D179" s="180">
        <v>0</v>
      </c>
      <c r="E179" s="180">
        <v>0</v>
      </c>
      <c r="F179" s="180">
        <v>129.5</v>
      </c>
      <c r="G179" s="180">
        <v>128.5</v>
      </c>
      <c r="H179" s="181">
        <f t="shared" si="8"/>
        <v>129</v>
      </c>
      <c r="I179" s="180">
        <v>435</v>
      </c>
      <c r="J179" s="180">
        <v>439</v>
      </c>
      <c r="K179" s="182">
        <f t="shared" si="10"/>
        <v>437</v>
      </c>
      <c r="L179" s="183">
        <v>0</v>
      </c>
      <c r="M179" s="183">
        <v>0</v>
      </c>
      <c r="N179" s="183">
        <v>1037934</v>
      </c>
      <c r="O179" s="184">
        <f t="shared" si="9"/>
        <v>1037934</v>
      </c>
      <c r="P179" s="185">
        <v>0</v>
      </c>
      <c r="Q179" s="186">
        <f t="shared" si="11"/>
        <v>1037934</v>
      </c>
      <c r="R179" s="187">
        <v>46013</v>
      </c>
    </row>
    <row r="180" spans="1:18" ht="14.25">
      <c r="A180" s="178" t="s">
        <v>349</v>
      </c>
      <c r="B180" s="179">
        <v>0</v>
      </c>
      <c r="C180" s="180">
        <v>0</v>
      </c>
      <c r="D180" s="180">
        <v>0</v>
      </c>
      <c r="E180" s="180">
        <v>0</v>
      </c>
      <c r="F180" s="180">
        <v>251.5</v>
      </c>
      <c r="G180" s="180">
        <v>249.5</v>
      </c>
      <c r="H180" s="181">
        <f t="shared" si="8"/>
        <v>250.5</v>
      </c>
      <c r="I180" s="180">
        <v>1398</v>
      </c>
      <c r="J180" s="180">
        <v>1405</v>
      </c>
      <c r="K180" s="182">
        <f t="shared" si="10"/>
        <v>1401.5</v>
      </c>
      <c r="L180" s="183">
        <v>0</v>
      </c>
      <c r="M180" s="183">
        <v>0</v>
      </c>
      <c r="N180" s="183">
        <v>2060420</v>
      </c>
      <c r="O180" s="184">
        <f t="shared" si="9"/>
        <v>2060420</v>
      </c>
      <c r="P180" s="185">
        <v>0</v>
      </c>
      <c r="Q180" s="186">
        <f t="shared" si="11"/>
        <v>2060420</v>
      </c>
      <c r="R180" s="187">
        <v>-1375567</v>
      </c>
    </row>
    <row r="181" spans="1:18" ht="14.25">
      <c r="A181" s="178" t="s">
        <v>140</v>
      </c>
      <c r="B181" s="179">
        <v>187.5</v>
      </c>
      <c r="C181" s="180">
        <v>181</v>
      </c>
      <c r="D181" s="180">
        <v>0</v>
      </c>
      <c r="E181" s="180">
        <v>0</v>
      </c>
      <c r="F181" s="180">
        <v>0</v>
      </c>
      <c r="G181" s="180">
        <v>0</v>
      </c>
      <c r="H181" s="181">
        <f t="shared" si="8"/>
        <v>184.25</v>
      </c>
      <c r="I181" s="180">
        <v>214.5</v>
      </c>
      <c r="J181" s="180">
        <v>206.5</v>
      </c>
      <c r="K181" s="182">
        <f t="shared" si="10"/>
        <v>210.5</v>
      </c>
      <c r="L181" s="183">
        <v>1482475.5</v>
      </c>
      <c r="M181" s="183">
        <v>0</v>
      </c>
      <c r="N181" s="183">
        <v>0</v>
      </c>
      <c r="O181" s="184">
        <f t="shared" si="9"/>
        <v>1482476</v>
      </c>
      <c r="P181" s="185">
        <v>0</v>
      </c>
      <c r="Q181" s="186">
        <f t="shared" si="11"/>
        <v>1482476</v>
      </c>
      <c r="R181" s="187">
        <v>349926</v>
      </c>
    </row>
    <row r="182" spans="1:18" ht="14.25">
      <c r="A182" s="178" t="s">
        <v>234</v>
      </c>
      <c r="B182" s="179">
        <v>0</v>
      </c>
      <c r="C182" s="180">
        <v>0</v>
      </c>
      <c r="D182" s="180">
        <v>0</v>
      </c>
      <c r="E182" s="180">
        <v>0</v>
      </c>
      <c r="F182" s="180">
        <v>37</v>
      </c>
      <c r="G182" s="180">
        <v>37</v>
      </c>
      <c r="H182" s="181">
        <f t="shared" si="8"/>
        <v>37</v>
      </c>
      <c r="I182" s="180">
        <v>152</v>
      </c>
      <c r="J182" s="180">
        <v>150</v>
      </c>
      <c r="K182" s="182">
        <f t="shared" si="10"/>
        <v>151</v>
      </c>
      <c r="L182" s="183">
        <v>0</v>
      </c>
      <c r="M182" s="183">
        <v>0</v>
      </c>
      <c r="N182" s="183">
        <v>297702</v>
      </c>
      <c r="O182" s="184">
        <f t="shared" si="9"/>
        <v>297702</v>
      </c>
      <c r="P182" s="185">
        <v>0</v>
      </c>
      <c r="Q182" s="186">
        <f t="shared" si="11"/>
        <v>297702</v>
      </c>
      <c r="R182" s="187">
        <v>-3741</v>
      </c>
    </row>
    <row r="183" spans="1:18" ht="14.25">
      <c r="A183" s="178" t="s">
        <v>235</v>
      </c>
      <c r="B183" s="179">
        <v>33.5</v>
      </c>
      <c r="C183" s="180">
        <v>33.5</v>
      </c>
      <c r="D183" s="180">
        <v>0</v>
      </c>
      <c r="E183" s="180">
        <v>0</v>
      </c>
      <c r="F183" s="180">
        <v>3</v>
      </c>
      <c r="G183" s="180">
        <v>4</v>
      </c>
      <c r="H183" s="181">
        <f t="shared" si="8"/>
        <v>37</v>
      </c>
      <c r="I183" s="180">
        <v>193</v>
      </c>
      <c r="J183" s="180">
        <v>192</v>
      </c>
      <c r="K183" s="182">
        <f t="shared" si="10"/>
        <v>192.5</v>
      </c>
      <c r="L183" s="183">
        <v>269541</v>
      </c>
      <c r="M183" s="183">
        <v>0</v>
      </c>
      <c r="N183" s="183">
        <v>28161</v>
      </c>
      <c r="O183" s="184">
        <f t="shared" si="9"/>
        <v>297702</v>
      </c>
      <c r="P183" s="185">
        <v>0</v>
      </c>
      <c r="Q183" s="186">
        <f t="shared" si="11"/>
        <v>297702</v>
      </c>
      <c r="R183" s="187">
        <v>45573</v>
      </c>
    </row>
    <row r="184" spans="1:18" ht="14.25">
      <c r="A184" s="178" t="s">
        <v>236</v>
      </c>
      <c r="B184" s="179">
        <v>0</v>
      </c>
      <c r="C184" s="180">
        <v>0</v>
      </c>
      <c r="D184" s="180">
        <v>0</v>
      </c>
      <c r="E184" s="180">
        <v>0</v>
      </c>
      <c r="F184" s="180">
        <v>61</v>
      </c>
      <c r="G184" s="180">
        <v>59</v>
      </c>
      <c r="H184" s="181">
        <f t="shared" si="8"/>
        <v>60</v>
      </c>
      <c r="I184" s="180">
        <v>190</v>
      </c>
      <c r="J184" s="180">
        <v>189</v>
      </c>
      <c r="K184" s="182">
        <f t="shared" si="10"/>
        <v>189.5</v>
      </c>
      <c r="L184" s="183">
        <v>0</v>
      </c>
      <c r="M184" s="183">
        <v>0</v>
      </c>
      <c r="N184" s="183">
        <v>482760</v>
      </c>
      <c r="O184" s="184">
        <f t="shared" si="9"/>
        <v>482760</v>
      </c>
      <c r="P184" s="185">
        <v>0</v>
      </c>
      <c r="Q184" s="186">
        <f t="shared" si="11"/>
        <v>482760</v>
      </c>
      <c r="R184" s="187">
        <v>77925</v>
      </c>
    </row>
    <row r="185" spans="1:18" ht="14.25">
      <c r="A185" s="178" t="s">
        <v>141</v>
      </c>
      <c r="B185" s="179">
        <v>0</v>
      </c>
      <c r="C185" s="180">
        <v>0</v>
      </c>
      <c r="D185" s="180">
        <v>0</v>
      </c>
      <c r="E185" s="180">
        <v>0</v>
      </c>
      <c r="F185" s="180">
        <v>25.5</v>
      </c>
      <c r="G185" s="180">
        <v>25.5</v>
      </c>
      <c r="H185" s="181">
        <f t="shared" si="8"/>
        <v>25.5</v>
      </c>
      <c r="I185" s="180">
        <v>194.5</v>
      </c>
      <c r="J185" s="180">
        <v>193</v>
      </c>
      <c r="K185" s="182">
        <f t="shared" si="10"/>
        <v>193.75</v>
      </c>
      <c r="L185" s="183">
        <v>0</v>
      </c>
      <c r="M185" s="183">
        <v>0</v>
      </c>
      <c r="N185" s="183">
        <v>205173</v>
      </c>
      <c r="O185" s="184">
        <f t="shared" si="9"/>
        <v>205173</v>
      </c>
      <c r="P185" s="185">
        <v>0</v>
      </c>
      <c r="Q185" s="186">
        <f t="shared" si="11"/>
        <v>205173</v>
      </c>
      <c r="R185" s="187">
        <v>-65041</v>
      </c>
    </row>
    <row r="186" spans="1:18" ht="14.25">
      <c r="A186" s="178" t="s">
        <v>142</v>
      </c>
      <c r="B186" s="179">
        <v>143</v>
      </c>
      <c r="C186" s="180">
        <v>129</v>
      </c>
      <c r="D186" s="180">
        <v>0</v>
      </c>
      <c r="E186" s="180">
        <v>0</v>
      </c>
      <c r="F186" s="180">
        <v>0</v>
      </c>
      <c r="G186" s="180">
        <v>0</v>
      </c>
      <c r="H186" s="181">
        <f t="shared" si="8"/>
        <v>136</v>
      </c>
      <c r="I186" s="180">
        <v>145</v>
      </c>
      <c r="J186" s="180">
        <v>133</v>
      </c>
      <c r="K186" s="182">
        <f t="shared" si="10"/>
        <v>139</v>
      </c>
      <c r="L186" s="183">
        <v>1182112</v>
      </c>
      <c r="M186" s="183">
        <v>0</v>
      </c>
      <c r="N186" s="183">
        <v>0</v>
      </c>
      <c r="O186" s="184">
        <f t="shared" si="9"/>
        <v>1182112</v>
      </c>
      <c r="P186" s="185">
        <v>9828</v>
      </c>
      <c r="Q186" s="186">
        <f t="shared" si="11"/>
        <v>1191940</v>
      </c>
      <c r="R186" s="187">
        <v>-6454074</v>
      </c>
    </row>
    <row r="187" spans="1:18" ht="14.25">
      <c r="A187" s="178" t="s">
        <v>350</v>
      </c>
      <c r="B187" s="179">
        <v>0</v>
      </c>
      <c r="C187" s="180">
        <v>0</v>
      </c>
      <c r="D187" s="180">
        <v>0</v>
      </c>
      <c r="E187" s="180">
        <v>0</v>
      </c>
      <c r="F187" s="180">
        <v>6.5</v>
      </c>
      <c r="G187" s="180">
        <v>6.5</v>
      </c>
      <c r="H187" s="181">
        <f t="shared" si="8"/>
        <v>6.5</v>
      </c>
      <c r="I187" s="180">
        <v>37.5</v>
      </c>
      <c r="J187" s="180">
        <v>38</v>
      </c>
      <c r="K187" s="182">
        <f t="shared" si="10"/>
        <v>37.75</v>
      </c>
      <c r="L187" s="183">
        <v>0</v>
      </c>
      <c r="M187" s="183">
        <v>0</v>
      </c>
      <c r="N187" s="183">
        <v>52299</v>
      </c>
      <c r="O187" s="184">
        <f t="shared" si="9"/>
        <v>52299</v>
      </c>
      <c r="P187" s="185">
        <v>0</v>
      </c>
      <c r="Q187" s="186">
        <f t="shared" si="11"/>
        <v>52299</v>
      </c>
      <c r="R187" s="187">
        <v>0</v>
      </c>
    </row>
    <row r="188" spans="1:18" ht="14.25">
      <c r="A188" s="178" t="s">
        <v>351</v>
      </c>
      <c r="B188" s="179">
        <v>0</v>
      </c>
      <c r="C188" s="180">
        <v>0</v>
      </c>
      <c r="D188" s="180">
        <v>0</v>
      </c>
      <c r="E188" s="180">
        <v>0</v>
      </c>
      <c r="F188" s="180">
        <v>27</v>
      </c>
      <c r="G188" s="180">
        <v>27</v>
      </c>
      <c r="H188" s="181">
        <f t="shared" si="8"/>
        <v>27</v>
      </c>
      <c r="I188" s="180">
        <v>181.6</v>
      </c>
      <c r="J188" s="180">
        <v>182.1</v>
      </c>
      <c r="K188" s="182">
        <f t="shared" si="10"/>
        <v>181.85</v>
      </c>
      <c r="L188" s="183">
        <v>0</v>
      </c>
      <c r="M188" s="183">
        <v>0</v>
      </c>
      <c r="N188" s="183">
        <v>217242</v>
      </c>
      <c r="O188" s="184">
        <f t="shared" si="9"/>
        <v>217242</v>
      </c>
      <c r="P188" s="185">
        <v>0</v>
      </c>
      <c r="Q188" s="186">
        <f t="shared" si="11"/>
        <v>217242</v>
      </c>
      <c r="R188" s="187">
        <v>0</v>
      </c>
    </row>
    <row r="189" spans="1:18" ht="14.25">
      <c r="A189" s="178" t="s">
        <v>237</v>
      </c>
      <c r="B189" s="179">
        <v>0</v>
      </c>
      <c r="C189" s="180">
        <v>0</v>
      </c>
      <c r="D189" s="180">
        <v>0</v>
      </c>
      <c r="E189" s="180">
        <v>0</v>
      </c>
      <c r="F189" s="180">
        <v>19</v>
      </c>
      <c r="G189" s="180">
        <v>17</v>
      </c>
      <c r="H189" s="181">
        <f t="shared" si="8"/>
        <v>18</v>
      </c>
      <c r="I189" s="180">
        <v>53</v>
      </c>
      <c r="J189" s="180">
        <v>48</v>
      </c>
      <c r="K189" s="182">
        <f t="shared" si="10"/>
        <v>50.5</v>
      </c>
      <c r="L189" s="183">
        <v>0</v>
      </c>
      <c r="M189" s="183">
        <v>0</v>
      </c>
      <c r="N189" s="183">
        <v>144828</v>
      </c>
      <c r="O189" s="184">
        <f t="shared" si="9"/>
        <v>144828</v>
      </c>
      <c r="P189" s="185">
        <v>0</v>
      </c>
      <c r="Q189" s="186">
        <f t="shared" si="11"/>
        <v>144828</v>
      </c>
      <c r="R189" s="187">
        <v>-46396</v>
      </c>
    </row>
    <row r="190" spans="1:18" ht="14.25">
      <c r="A190" s="178" t="s">
        <v>238</v>
      </c>
      <c r="B190" s="179">
        <v>0</v>
      </c>
      <c r="C190" s="180">
        <v>0</v>
      </c>
      <c r="D190" s="180">
        <v>0</v>
      </c>
      <c r="E190" s="180">
        <v>0</v>
      </c>
      <c r="F190" s="180">
        <v>32.5</v>
      </c>
      <c r="G190" s="180">
        <v>32.5</v>
      </c>
      <c r="H190" s="181">
        <f t="shared" si="8"/>
        <v>32.5</v>
      </c>
      <c r="I190" s="180">
        <v>159</v>
      </c>
      <c r="J190" s="180">
        <v>159.5</v>
      </c>
      <c r="K190" s="182">
        <f t="shared" si="10"/>
        <v>159.25</v>
      </c>
      <c r="L190" s="183">
        <v>0</v>
      </c>
      <c r="M190" s="183">
        <v>0</v>
      </c>
      <c r="N190" s="183">
        <v>261495</v>
      </c>
      <c r="O190" s="184">
        <f t="shared" si="9"/>
        <v>261495</v>
      </c>
      <c r="P190" s="185">
        <v>0</v>
      </c>
      <c r="Q190" s="186">
        <f t="shared" si="11"/>
        <v>261495</v>
      </c>
      <c r="R190" s="187">
        <v>-140608</v>
      </c>
    </row>
    <row r="191" spans="1:18" ht="14.25">
      <c r="A191" s="178" t="s">
        <v>352</v>
      </c>
      <c r="B191" s="179">
        <v>0</v>
      </c>
      <c r="C191" s="180">
        <v>0</v>
      </c>
      <c r="D191" s="180">
        <v>0</v>
      </c>
      <c r="E191" s="180">
        <v>0</v>
      </c>
      <c r="F191" s="180">
        <v>19</v>
      </c>
      <c r="G191" s="180">
        <v>19</v>
      </c>
      <c r="H191" s="181">
        <f t="shared" si="8"/>
        <v>19</v>
      </c>
      <c r="I191" s="180">
        <v>40</v>
      </c>
      <c r="J191" s="180">
        <v>40</v>
      </c>
      <c r="K191" s="182">
        <f t="shared" si="10"/>
        <v>40</v>
      </c>
      <c r="L191" s="183">
        <v>0</v>
      </c>
      <c r="M191" s="183">
        <v>0</v>
      </c>
      <c r="N191" s="183">
        <v>152874</v>
      </c>
      <c r="O191" s="184">
        <f t="shared" si="9"/>
        <v>152874</v>
      </c>
      <c r="P191" s="185">
        <v>0</v>
      </c>
      <c r="Q191" s="186">
        <f t="shared" si="11"/>
        <v>152874</v>
      </c>
      <c r="R191" s="187">
        <v>0</v>
      </c>
    </row>
    <row r="192" spans="1:18" ht="14.25">
      <c r="A192" s="178" t="s">
        <v>353</v>
      </c>
      <c r="B192" s="179">
        <v>277</v>
      </c>
      <c r="C192" s="180">
        <v>274.4</v>
      </c>
      <c r="D192" s="180">
        <v>0</v>
      </c>
      <c r="E192" s="180">
        <v>0</v>
      </c>
      <c r="F192" s="180">
        <v>0</v>
      </c>
      <c r="G192" s="180">
        <v>0</v>
      </c>
      <c r="H192" s="181">
        <f aca="true" t="shared" si="12" ref="H192:H255">ROUND(SUM(B192,C192,D192,E192,F192,G192)/2,2)</f>
        <v>275.7</v>
      </c>
      <c r="I192" s="180">
        <v>283</v>
      </c>
      <c r="J192" s="180">
        <v>279.4</v>
      </c>
      <c r="K192" s="182">
        <f t="shared" si="10"/>
        <v>281.2</v>
      </c>
      <c r="L192" s="183">
        <v>2218282.2000000007</v>
      </c>
      <c r="M192" s="183">
        <v>0</v>
      </c>
      <c r="N192" s="183">
        <v>0</v>
      </c>
      <c r="O192" s="184">
        <f aca="true" t="shared" si="13" ref="O192:O255">ROUND(SUM(L192:N192),0)</f>
        <v>2218282</v>
      </c>
      <c r="P192" s="185">
        <v>0</v>
      </c>
      <c r="Q192" s="186">
        <f t="shared" si="11"/>
        <v>2218282</v>
      </c>
      <c r="R192" s="187">
        <v>-248488</v>
      </c>
    </row>
    <row r="193" spans="1:18" ht="14.25">
      <c r="A193" s="178" t="s">
        <v>354</v>
      </c>
      <c r="B193" s="179">
        <v>0</v>
      </c>
      <c r="C193" s="180">
        <v>0</v>
      </c>
      <c r="D193" s="180">
        <v>0</v>
      </c>
      <c r="E193" s="180">
        <v>0</v>
      </c>
      <c r="F193" s="180">
        <v>8.5</v>
      </c>
      <c r="G193" s="180">
        <v>8.5</v>
      </c>
      <c r="H193" s="181">
        <f t="shared" si="12"/>
        <v>8.5</v>
      </c>
      <c r="I193" s="180">
        <v>52</v>
      </c>
      <c r="J193" s="180">
        <v>51.5</v>
      </c>
      <c r="K193" s="182">
        <f t="shared" si="10"/>
        <v>51.75</v>
      </c>
      <c r="L193" s="183">
        <v>0</v>
      </c>
      <c r="M193" s="183">
        <v>0</v>
      </c>
      <c r="N193" s="183">
        <v>68391</v>
      </c>
      <c r="O193" s="184">
        <f t="shared" si="13"/>
        <v>68391</v>
      </c>
      <c r="P193" s="185">
        <v>0</v>
      </c>
      <c r="Q193" s="186">
        <f t="shared" si="11"/>
        <v>68391</v>
      </c>
      <c r="R193" s="187">
        <v>0</v>
      </c>
    </row>
    <row r="194" spans="1:18" ht="14.25">
      <c r="A194" s="178" t="s">
        <v>355</v>
      </c>
      <c r="B194" s="179">
        <v>0</v>
      </c>
      <c r="C194" s="180">
        <v>0</v>
      </c>
      <c r="D194" s="180">
        <v>0</v>
      </c>
      <c r="E194" s="180">
        <v>0</v>
      </c>
      <c r="F194" s="180">
        <v>18.5</v>
      </c>
      <c r="G194" s="180">
        <v>18.5</v>
      </c>
      <c r="H194" s="181">
        <f t="shared" si="12"/>
        <v>18.5</v>
      </c>
      <c r="I194" s="180">
        <v>52</v>
      </c>
      <c r="J194" s="180">
        <v>52</v>
      </c>
      <c r="K194" s="182">
        <f t="shared" si="10"/>
        <v>52</v>
      </c>
      <c r="L194" s="183">
        <v>0</v>
      </c>
      <c r="M194" s="183">
        <v>0</v>
      </c>
      <c r="N194" s="183">
        <v>148851</v>
      </c>
      <c r="O194" s="184">
        <f t="shared" si="13"/>
        <v>148851</v>
      </c>
      <c r="P194" s="185">
        <v>0</v>
      </c>
      <c r="Q194" s="186">
        <f t="shared" si="11"/>
        <v>148851</v>
      </c>
      <c r="R194" s="187">
        <v>0</v>
      </c>
    </row>
    <row r="195" spans="1:18" ht="14.25">
      <c r="A195" s="178" t="s">
        <v>239</v>
      </c>
      <c r="B195" s="179">
        <v>30</v>
      </c>
      <c r="C195" s="180">
        <v>30</v>
      </c>
      <c r="D195" s="180">
        <v>0</v>
      </c>
      <c r="E195" s="180">
        <v>0</v>
      </c>
      <c r="F195" s="180">
        <v>14</v>
      </c>
      <c r="G195" s="180">
        <v>12</v>
      </c>
      <c r="H195" s="181">
        <f t="shared" si="12"/>
        <v>43</v>
      </c>
      <c r="I195" s="180">
        <v>102</v>
      </c>
      <c r="J195" s="180">
        <v>100</v>
      </c>
      <c r="K195" s="182">
        <f aca="true" t="shared" si="14" ref="K195:K258">ROUND(AVERAGE(I195,J195),2)</f>
        <v>101</v>
      </c>
      <c r="L195" s="183">
        <v>241380</v>
      </c>
      <c r="M195" s="183">
        <v>0</v>
      </c>
      <c r="N195" s="183">
        <v>104598</v>
      </c>
      <c r="O195" s="184">
        <f t="shared" si="13"/>
        <v>345978</v>
      </c>
      <c r="P195" s="185">
        <v>0</v>
      </c>
      <c r="Q195" s="186">
        <f aca="true" t="shared" si="15" ref="Q195:Q258">O195+P195</f>
        <v>345978</v>
      </c>
      <c r="R195" s="187">
        <v>-181898</v>
      </c>
    </row>
    <row r="196" spans="1:18" ht="14.25">
      <c r="A196" s="178" t="s">
        <v>240</v>
      </c>
      <c r="B196" s="179">
        <v>0</v>
      </c>
      <c r="C196" s="180">
        <v>0</v>
      </c>
      <c r="D196" s="180">
        <v>0</v>
      </c>
      <c r="E196" s="180">
        <v>0</v>
      </c>
      <c r="F196" s="180">
        <v>11</v>
      </c>
      <c r="G196" s="180">
        <v>11</v>
      </c>
      <c r="H196" s="181">
        <f t="shared" si="12"/>
        <v>11</v>
      </c>
      <c r="I196" s="180">
        <v>120</v>
      </c>
      <c r="J196" s="180">
        <v>121</v>
      </c>
      <c r="K196" s="182">
        <f t="shared" si="14"/>
        <v>120.5</v>
      </c>
      <c r="L196" s="183">
        <v>0</v>
      </c>
      <c r="M196" s="183">
        <v>0</v>
      </c>
      <c r="N196" s="183">
        <v>88506</v>
      </c>
      <c r="O196" s="184">
        <f t="shared" si="13"/>
        <v>88506</v>
      </c>
      <c r="P196" s="185">
        <v>0</v>
      </c>
      <c r="Q196" s="186">
        <f t="shared" si="15"/>
        <v>88506</v>
      </c>
      <c r="R196" s="187">
        <v>-16730</v>
      </c>
    </row>
    <row r="197" spans="1:18" ht="14.25">
      <c r="A197" s="178" t="s">
        <v>241</v>
      </c>
      <c r="B197" s="179">
        <v>0</v>
      </c>
      <c r="C197" s="180">
        <v>0</v>
      </c>
      <c r="D197" s="180">
        <v>0</v>
      </c>
      <c r="E197" s="180">
        <v>0</v>
      </c>
      <c r="F197" s="180">
        <v>20</v>
      </c>
      <c r="G197" s="180">
        <v>15</v>
      </c>
      <c r="H197" s="181">
        <f t="shared" si="12"/>
        <v>17.5</v>
      </c>
      <c r="I197" s="180">
        <v>72.5</v>
      </c>
      <c r="J197" s="180">
        <v>68</v>
      </c>
      <c r="K197" s="182">
        <f t="shared" si="14"/>
        <v>70.25</v>
      </c>
      <c r="L197" s="183">
        <v>0</v>
      </c>
      <c r="M197" s="183">
        <v>0</v>
      </c>
      <c r="N197" s="183">
        <v>140805</v>
      </c>
      <c r="O197" s="184">
        <f t="shared" si="13"/>
        <v>140805</v>
      </c>
      <c r="P197" s="185">
        <v>0</v>
      </c>
      <c r="Q197" s="186">
        <f t="shared" si="15"/>
        <v>140805</v>
      </c>
      <c r="R197" s="187">
        <v>3715</v>
      </c>
    </row>
    <row r="198" spans="1:18" ht="14.25">
      <c r="A198" s="178" t="s">
        <v>356</v>
      </c>
      <c r="B198" s="179">
        <v>0</v>
      </c>
      <c r="C198" s="180">
        <v>0</v>
      </c>
      <c r="D198" s="180">
        <v>0</v>
      </c>
      <c r="E198" s="180">
        <v>0</v>
      </c>
      <c r="F198" s="180">
        <v>23</v>
      </c>
      <c r="G198" s="180">
        <v>23</v>
      </c>
      <c r="H198" s="181">
        <f t="shared" si="12"/>
        <v>23</v>
      </c>
      <c r="I198" s="180">
        <v>68</v>
      </c>
      <c r="J198" s="180">
        <v>68</v>
      </c>
      <c r="K198" s="182">
        <f t="shared" si="14"/>
        <v>68</v>
      </c>
      <c r="L198" s="183">
        <v>0</v>
      </c>
      <c r="M198" s="183">
        <v>0</v>
      </c>
      <c r="N198" s="183">
        <v>185058</v>
      </c>
      <c r="O198" s="184">
        <f t="shared" si="13"/>
        <v>185058</v>
      </c>
      <c r="P198" s="185">
        <v>0</v>
      </c>
      <c r="Q198" s="186">
        <f t="shared" si="15"/>
        <v>185058</v>
      </c>
      <c r="R198" s="187">
        <v>0</v>
      </c>
    </row>
    <row r="199" spans="1:18" ht="14.25">
      <c r="A199" s="178" t="s">
        <v>357</v>
      </c>
      <c r="B199" s="179">
        <v>0</v>
      </c>
      <c r="C199" s="180">
        <v>0</v>
      </c>
      <c r="D199" s="180">
        <v>0</v>
      </c>
      <c r="E199" s="180">
        <v>0</v>
      </c>
      <c r="F199" s="180">
        <v>12.2</v>
      </c>
      <c r="G199" s="180">
        <v>8.6</v>
      </c>
      <c r="H199" s="181">
        <f t="shared" si="12"/>
        <v>10.4</v>
      </c>
      <c r="I199" s="180">
        <v>29.6</v>
      </c>
      <c r="J199" s="180">
        <v>22.4</v>
      </c>
      <c r="K199" s="182">
        <f t="shared" si="14"/>
        <v>26</v>
      </c>
      <c r="L199" s="183">
        <v>0</v>
      </c>
      <c r="M199" s="183">
        <v>0</v>
      </c>
      <c r="N199" s="183">
        <v>83678.4</v>
      </c>
      <c r="O199" s="184">
        <f t="shared" si="13"/>
        <v>83678</v>
      </c>
      <c r="P199" s="185">
        <v>0</v>
      </c>
      <c r="Q199" s="186">
        <f t="shared" si="15"/>
        <v>83678</v>
      </c>
      <c r="R199" s="187">
        <v>0</v>
      </c>
    </row>
    <row r="200" spans="1:18" ht="14.25">
      <c r="A200" s="178" t="s">
        <v>242</v>
      </c>
      <c r="B200" s="179">
        <v>0</v>
      </c>
      <c r="C200" s="180">
        <v>0</v>
      </c>
      <c r="D200" s="180">
        <v>0</v>
      </c>
      <c r="E200" s="180">
        <v>0</v>
      </c>
      <c r="F200" s="180">
        <v>40.5</v>
      </c>
      <c r="G200" s="180">
        <v>40.5</v>
      </c>
      <c r="H200" s="181">
        <f t="shared" si="12"/>
        <v>40.5</v>
      </c>
      <c r="I200" s="180">
        <v>89.5</v>
      </c>
      <c r="J200" s="180">
        <v>90</v>
      </c>
      <c r="K200" s="182">
        <f t="shared" si="14"/>
        <v>89.75</v>
      </c>
      <c r="L200" s="183">
        <v>0</v>
      </c>
      <c r="M200" s="183">
        <v>0</v>
      </c>
      <c r="N200" s="183">
        <v>325863</v>
      </c>
      <c r="O200" s="184">
        <f t="shared" si="13"/>
        <v>325863</v>
      </c>
      <c r="P200" s="185">
        <v>0</v>
      </c>
      <c r="Q200" s="186">
        <f t="shared" si="15"/>
        <v>325863</v>
      </c>
      <c r="R200" s="187">
        <v>-116413</v>
      </c>
    </row>
    <row r="201" spans="1:18" ht="14.25">
      <c r="A201" s="178" t="s">
        <v>243</v>
      </c>
      <c r="B201" s="179">
        <v>37.5</v>
      </c>
      <c r="C201" s="180">
        <v>37</v>
      </c>
      <c r="D201" s="180">
        <v>0</v>
      </c>
      <c r="E201" s="180">
        <v>0</v>
      </c>
      <c r="F201" s="180">
        <v>4</v>
      </c>
      <c r="G201" s="180">
        <v>4</v>
      </c>
      <c r="H201" s="181">
        <f t="shared" si="12"/>
        <v>41.25</v>
      </c>
      <c r="I201" s="180">
        <v>76</v>
      </c>
      <c r="J201" s="180">
        <v>74.5</v>
      </c>
      <c r="K201" s="182">
        <f t="shared" si="14"/>
        <v>75.25</v>
      </c>
      <c r="L201" s="183">
        <v>299713.5</v>
      </c>
      <c r="M201" s="183">
        <v>0</v>
      </c>
      <c r="N201" s="183">
        <v>32184</v>
      </c>
      <c r="O201" s="184">
        <f t="shared" si="13"/>
        <v>331898</v>
      </c>
      <c r="P201" s="185">
        <v>0</v>
      </c>
      <c r="Q201" s="186">
        <f t="shared" si="15"/>
        <v>331898</v>
      </c>
      <c r="R201" s="187">
        <v>-503582</v>
      </c>
    </row>
    <row r="202" spans="1:18" ht="14.25">
      <c r="A202" s="178" t="s">
        <v>244</v>
      </c>
      <c r="B202" s="179">
        <v>0</v>
      </c>
      <c r="C202" s="180">
        <v>0</v>
      </c>
      <c r="D202" s="180">
        <v>0</v>
      </c>
      <c r="E202" s="180">
        <v>0</v>
      </c>
      <c r="F202" s="180">
        <v>11.5</v>
      </c>
      <c r="G202" s="180">
        <v>11.5</v>
      </c>
      <c r="H202" s="181">
        <f t="shared" si="12"/>
        <v>11.5</v>
      </c>
      <c r="I202" s="180">
        <v>91.5</v>
      </c>
      <c r="J202" s="180">
        <v>91.5</v>
      </c>
      <c r="K202" s="182">
        <f t="shared" si="14"/>
        <v>91.5</v>
      </c>
      <c r="L202" s="183">
        <v>0</v>
      </c>
      <c r="M202" s="183">
        <v>0</v>
      </c>
      <c r="N202" s="183">
        <v>92529</v>
      </c>
      <c r="O202" s="184">
        <f t="shared" si="13"/>
        <v>92529</v>
      </c>
      <c r="P202" s="185">
        <v>0</v>
      </c>
      <c r="Q202" s="186">
        <f t="shared" si="15"/>
        <v>92529</v>
      </c>
      <c r="R202" s="187">
        <v>-12632</v>
      </c>
    </row>
    <row r="203" spans="1:18" ht="14.25">
      <c r="A203" s="178" t="s">
        <v>245</v>
      </c>
      <c r="B203" s="179">
        <v>0</v>
      </c>
      <c r="C203" s="180">
        <v>0</v>
      </c>
      <c r="D203" s="180">
        <v>0</v>
      </c>
      <c r="E203" s="180">
        <v>0</v>
      </c>
      <c r="F203" s="180">
        <v>19</v>
      </c>
      <c r="G203" s="180">
        <v>19</v>
      </c>
      <c r="H203" s="181">
        <f t="shared" si="12"/>
        <v>19</v>
      </c>
      <c r="I203" s="180">
        <v>93</v>
      </c>
      <c r="J203" s="180">
        <v>93</v>
      </c>
      <c r="K203" s="182">
        <f t="shared" si="14"/>
        <v>93</v>
      </c>
      <c r="L203" s="183">
        <v>0</v>
      </c>
      <c r="M203" s="183">
        <v>0</v>
      </c>
      <c r="N203" s="183">
        <v>152874</v>
      </c>
      <c r="O203" s="184">
        <f t="shared" si="13"/>
        <v>152874</v>
      </c>
      <c r="P203" s="185">
        <v>0</v>
      </c>
      <c r="Q203" s="186">
        <f t="shared" si="15"/>
        <v>152874</v>
      </c>
      <c r="R203" s="187">
        <v>-67092</v>
      </c>
    </row>
    <row r="204" spans="1:18" ht="14.25">
      <c r="A204" s="178" t="s">
        <v>246</v>
      </c>
      <c r="B204" s="179">
        <v>178.5</v>
      </c>
      <c r="C204" s="180">
        <v>180.5</v>
      </c>
      <c r="D204" s="180">
        <v>0</v>
      </c>
      <c r="E204" s="180">
        <v>0</v>
      </c>
      <c r="F204" s="180">
        <v>19.5</v>
      </c>
      <c r="G204" s="180">
        <v>19.5</v>
      </c>
      <c r="H204" s="181">
        <f t="shared" si="12"/>
        <v>199</v>
      </c>
      <c r="I204" s="180">
        <v>242</v>
      </c>
      <c r="J204" s="180">
        <v>244</v>
      </c>
      <c r="K204" s="182">
        <f t="shared" si="14"/>
        <v>243</v>
      </c>
      <c r="L204" s="183">
        <v>1444257</v>
      </c>
      <c r="M204" s="183">
        <v>0</v>
      </c>
      <c r="N204" s="183">
        <v>156897</v>
      </c>
      <c r="O204" s="184">
        <f t="shared" si="13"/>
        <v>1601154</v>
      </c>
      <c r="P204" s="185">
        <v>0</v>
      </c>
      <c r="Q204" s="186">
        <f t="shared" si="15"/>
        <v>1601154</v>
      </c>
      <c r="R204" s="187">
        <v>495932</v>
      </c>
    </row>
    <row r="205" spans="1:18" ht="14.25">
      <c r="A205" s="178" t="s">
        <v>358</v>
      </c>
      <c r="B205" s="179">
        <v>0</v>
      </c>
      <c r="C205" s="180">
        <v>0</v>
      </c>
      <c r="D205" s="180">
        <v>0</v>
      </c>
      <c r="E205" s="180">
        <v>0</v>
      </c>
      <c r="F205" s="180">
        <v>18.5</v>
      </c>
      <c r="G205" s="180">
        <v>18.5</v>
      </c>
      <c r="H205" s="181">
        <f t="shared" si="12"/>
        <v>18.5</v>
      </c>
      <c r="I205" s="180">
        <v>61.5</v>
      </c>
      <c r="J205" s="180">
        <v>65.5</v>
      </c>
      <c r="K205" s="182">
        <f t="shared" si="14"/>
        <v>63.5</v>
      </c>
      <c r="L205" s="183">
        <v>0</v>
      </c>
      <c r="M205" s="183">
        <v>0</v>
      </c>
      <c r="N205" s="183">
        <v>148851</v>
      </c>
      <c r="O205" s="184">
        <f t="shared" si="13"/>
        <v>148851</v>
      </c>
      <c r="P205" s="185">
        <v>0</v>
      </c>
      <c r="Q205" s="186">
        <f t="shared" si="15"/>
        <v>148851</v>
      </c>
      <c r="R205" s="187">
        <v>0</v>
      </c>
    </row>
    <row r="206" spans="1:18" ht="14.25">
      <c r="A206" s="178" t="s">
        <v>247</v>
      </c>
      <c r="B206" s="179">
        <v>0</v>
      </c>
      <c r="C206" s="180">
        <v>0</v>
      </c>
      <c r="D206" s="180">
        <v>0</v>
      </c>
      <c r="E206" s="180">
        <v>0</v>
      </c>
      <c r="F206" s="180">
        <v>27</v>
      </c>
      <c r="G206" s="180">
        <v>27</v>
      </c>
      <c r="H206" s="181">
        <f t="shared" si="12"/>
        <v>27</v>
      </c>
      <c r="I206" s="180">
        <v>89</v>
      </c>
      <c r="J206" s="180">
        <v>89</v>
      </c>
      <c r="K206" s="182">
        <f t="shared" si="14"/>
        <v>89</v>
      </c>
      <c r="L206" s="183">
        <v>0</v>
      </c>
      <c r="M206" s="183">
        <v>0</v>
      </c>
      <c r="N206" s="183">
        <v>217242</v>
      </c>
      <c r="O206" s="184">
        <f t="shared" si="13"/>
        <v>217242</v>
      </c>
      <c r="P206" s="185">
        <v>0</v>
      </c>
      <c r="Q206" s="186">
        <f t="shared" si="15"/>
        <v>217242</v>
      </c>
      <c r="R206" s="187">
        <v>-154343</v>
      </c>
    </row>
    <row r="207" spans="1:18" ht="14.25">
      <c r="A207" s="178" t="s">
        <v>248</v>
      </c>
      <c r="B207" s="179">
        <v>0</v>
      </c>
      <c r="C207" s="180">
        <v>0</v>
      </c>
      <c r="D207" s="180">
        <v>176.5</v>
      </c>
      <c r="E207" s="180">
        <v>176.5</v>
      </c>
      <c r="F207" s="180">
        <v>0</v>
      </c>
      <c r="G207" s="180">
        <v>0</v>
      </c>
      <c r="H207" s="181">
        <f t="shared" si="12"/>
        <v>176.5</v>
      </c>
      <c r="I207" s="180">
        <v>221.5</v>
      </c>
      <c r="J207" s="180">
        <v>223.5</v>
      </c>
      <c r="K207" s="182">
        <f t="shared" si="14"/>
        <v>222.5</v>
      </c>
      <c r="L207" s="183">
        <v>0</v>
      </c>
      <c r="M207" s="183">
        <v>1420119</v>
      </c>
      <c r="N207" s="183">
        <v>0</v>
      </c>
      <c r="O207" s="184">
        <f t="shared" si="13"/>
        <v>1420119</v>
      </c>
      <c r="P207" s="185">
        <v>0</v>
      </c>
      <c r="Q207" s="186">
        <f t="shared" si="15"/>
        <v>1420119</v>
      </c>
      <c r="R207" s="187">
        <v>-88616</v>
      </c>
    </row>
    <row r="208" spans="1:18" ht="14.25">
      <c r="A208" s="178" t="s">
        <v>249</v>
      </c>
      <c r="B208" s="179">
        <v>0</v>
      </c>
      <c r="C208" s="180">
        <v>0</v>
      </c>
      <c r="D208" s="180">
        <v>0</v>
      </c>
      <c r="E208" s="180">
        <v>0</v>
      </c>
      <c r="F208" s="180">
        <v>7</v>
      </c>
      <c r="G208" s="180">
        <v>7</v>
      </c>
      <c r="H208" s="181">
        <f t="shared" si="12"/>
        <v>7</v>
      </c>
      <c r="I208" s="180">
        <v>102</v>
      </c>
      <c r="J208" s="180">
        <v>101</v>
      </c>
      <c r="K208" s="182">
        <f t="shared" si="14"/>
        <v>101.5</v>
      </c>
      <c r="L208" s="183">
        <v>0</v>
      </c>
      <c r="M208" s="183">
        <v>0</v>
      </c>
      <c r="N208" s="183">
        <v>56322</v>
      </c>
      <c r="O208" s="184">
        <f t="shared" si="13"/>
        <v>56322</v>
      </c>
      <c r="P208" s="185">
        <v>0</v>
      </c>
      <c r="Q208" s="186">
        <f t="shared" si="15"/>
        <v>56322</v>
      </c>
      <c r="R208" s="187">
        <v>-3462</v>
      </c>
    </row>
    <row r="209" spans="1:18" ht="14.25">
      <c r="A209" s="178" t="s">
        <v>250</v>
      </c>
      <c r="B209" s="179">
        <v>0</v>
      </c>
      <c r="C209" s="180">
        <v>0</v>
      </c>
      <c r="D209" s="180">
        <v>0</v>
      </c>
      <c r="E209" s="180">
        <v>0</v>
      </c>
      <c r="F209" s="180">
        <v>43.5</v>
      </c>
      <c r="G209" s="180">
        <v>43.5</v>
      </c>
      <c r="H209" s="181">
        <f t="shared" si="12"/>
        <v>43.5</v>
      </c>
      <c r="I209" s="180">
        <v>218</v>
      </c>
      <c r="J209" s="180">
        <v>215.5</v>
      </c>
      <c r="K209" s="182">
        <f t="shared" si="14"/>
        <v>216.75</v>
      </c>
      <c r="L209" s="183">
        <v>0</v>
      </c>
      <c r="M209" s="183">
        <v>0</v>
      </c>
      <c r="N209" s="183">
        <v>350001</v>
      </c>
      <c r="O209" s="184">
        <f t="shared" si="13"/>
        <v>350001</v>
      </c>
      <c r="P209" s="185">
        <v>0</v>
      </c>
      <c r="Q209" s="186">
        <f t="shared" si="15"/>
        <v>350001</v>
      </c>
      <c r="R209" s="187">
        <v>31102</v>
      </c>
    </row>
    <row r="210" spans="1:18" ht="14.25">
      <c r="A210" s="178" t="s">
        <v>143</v>
      </c>
      <c r="B210" s="179">
        <v>162.99999999999997</v>
      </c>
      <c r="C210" s="180">
        <v>171.99999999999997</v>
      </c>
      <c r="D210" s="180">
        <v>0</v>
      </c>
      <c r="E210" s="180">
        <v>0</v>
      </c>
      <c r="F210" s="180">
        <v>0</v>
      </c>
      <c r="G210" s="180">
        <v>0</v>
      </c>
      <c r="H210" s="181">
        <f t="shared" si="12"/>
        <v>167.5</v>
      </c>
      <c r="I210" s="180">
        <v>178.6</v>
      </c>
      <c r="J210" s="180">
        <v>180.6</v>
      </c>
      <c r="K210" s="182">
        <f t="shared" si="14"/>
        <v>179.6</v>
      </c>
      <c r="L210" s="183">
        <v>1347705</v>
      </c>
      <c r="M210" s="183">
        <v>0</v>
      </c>
      <c r="N210" s="183">
        <v>0</v>
      </c>
      <c r="O210" s="184">
        <f t="shared" si="13"/>
        <v>1347705</v>
      </c>
      <c r="P210" s="185">
        <v>0</v>
      </c>
      <c r="Q210" s="186">
        <f t="shared" si="15"/>
        <v>1347705</v>
      </c>
      <c r="R210" s="187">
        <v>143552</v>
      </c>
    </row>
    <row r="211" spans="1:18" ht="14.25">
      <c r="A211" s="178" t="s">
        <v>251</v>
      </c>
      <c r="B211" s="179">
        <v>430.2000000000004</v>
      </c>
      <c r="C211" s="180">
        <v>428.40000000000043</v>
      </c>
      <c r="D211" s="180">
        <v>0</v>
      </c>
      <c r="E211" s="180">
        <v>0</v>
      </c>
      <c r="F211" s="180">
        <v>9.6</v>
      </c>
      <c r="G211" s="180">
        <v>9.6</v>
      </c>
      <c r="H211" s="181">
        <f t="shared" si="12"/>
        <v>438.9</v>
      </c>
      <c r="I211" s="180">
        <v>446.8</v>
      </c>
      <c r="J211" s="180">
        <v>439.6</v>
      </c>
      <c r="K211" s="182">
        <f t="shared" si="14"/>
        <v>443.2</v>
      </c>
      <c r="L211" s="183">
        <v>3454147.800000003</v>
      </c>
      <c r="M211" s="183">
        <v>0</v>
      </c>
      <c r="N211" s="183">
        <v>77241.6</v>
      </c>
      <c r="O211" s="184">
        <f t="shared" si="13"/>
        <v>3531389</v>
      </c>
      <c r="P211" s="185">
        <v>15947.420000000011</v>
      </c>
      <c r="Q211" s="186">
        <f t="shared" si="15"/>
        <v>3547336.42</v>
      </c>
      <c r="R211" s="187">
        <v>-686113</v>
      </c>
    </row>
    <row r="212" spans="1:18" ht="14.25">
      <c r="A212" s="178" t="s">
        <v>252</v>
      </c>
      <c r="B212" s="179">
        <v>0</v>
      </c>
      <c r="C212" s="180">
        <v>0</v>
      </c>
      <c r="D212" s="180">
        <v>0</v>
      </c>
      <c r="E212" s="180">
        <v>0</v>
      </c>
      <c r="F212" s="180">
        <v>170.5</v>
      </c>
      <c r="G212" s="180">
        <v>165.5</v>
      </c>
      <c r="H212" s="181">
        <f t="shared" si="12"/>
        <v>168</v>
      </c>
      <c r="I212" s="180">
        <v>727</v>
      </c>
      <c r="J212" s="180">
        <v>721</v>
      </c>
      <c r="K212" s="182">
        <f t="shared" si="14"/>
        <v>724</v>
      </c>
      <c r="L212" s="183">
        <v>0</v>
      </c>
      <c r="M212" s="183">
        <v>0</v>
      </c>
      <c r="N212" s="183">
        <v>1380798</v>
      </c>
      <c r="O212" s="184">
        <f t="shared" si="13"/>
        <v>1380798</v>
      </c>
      <c r="P212" s="185">
        <v>0</v>
      </c>
      <c r="Q212" s="186">
        <f t="shared" si="15"/>
        <v>1380798</v>
      </c>
      <c r="R212" s="187">
        <v>-844500</v>
      </c>
    </row>
    <row r="213" spans="1:18" ht="14.25">
      <c r="A213" s="178" t="s">
        <v>253</v>
      </c>
      <c r="B213" s="179">
        <v>0</v>
      </c>
      <c r="C213" s="180">
        <v>0</v>
      </c>
      <c r="D213" s="180">
        <v>0</v>
      </c>
      <c r="E213" s="180">
        <v>0</v>
      </c>
      <c r="F213" s="180">
        <v>17.5</v>
      </c>
      <c r="G213" s="180">
        <v>17.5</v>
      </c>
      <c r="H213" s="181">
        <f t="shared" si="12"/>
        <v>17.5</v>
      </c>
      <c r="I213" s="180">
        <v>36</v>
      </c>
      <c r="J213" s="180">
        <v>34.5</v>
      </c>
      <c r="K213" s="182">
        <f t="shared" si="14"/>
        <v>35.25</v>
      </c>
      <c r="L213" s="183">
        <v>0</v>
      </c>
      <c r="M213" s="183">
        <v>0</v>
      </c>
      <c r="N213" s="183">
        <v>140805</v>
      </c>
      <c r="O213" s="184">
        <f t="shared" si="13"/>
        <v>140805</v>
      </c>
      <c r="P213" s="185">
        <v>0</v>
      </c>
      <c r="Q213" s="186">
        <f t="shared" si="15"/>
        <v>140805</v>
      </c>
      <c r="R213" s="187">
        <v>-46231</v>
      </c>
    </row>
    <row r="214" spans="1:18" ht="14.25">
      <c r="A214" s="178" t="s">
        <v>254</v>
      </c>
      <c r="B214" s="179">
        <v>0</v>
      </c>
      <c r="C214" s="180">
        <v>0</v>
      </c>
      <c r="D214" s="180">
        <v>0</v>
      </c>
      <c r="E214" s="180">
        <v>0</v>
      </c>
      <c r="F214" s="180">
        <v>6.5</v>
      </c>
      <c r="G214" s="180">
        <v>6.5</v>
      </c>
      <c r="H214" s="181">
        <f t="shared" si="12"/>
        <v>6.5</v>
      </c>
      <c r="I214" s="180">
        <v>103</v>
      </c>
      <c r="J214" s="180">
        <v>103</v>
      </c>
      <c r="K214" s="182">
        <f t="shared" si="14"/>
        <v>103</v>
      </c>
      <c r="L214" s="183">
        <v>0</v>
      </c>
      <c r="M214" s="183">
        <v>0</v>
      </c>
      <c r="N214" s="183">
        <v>52299</v>
      </c>
      <c r="O214" s="184">
        <f t="shared" si="13"/>
        <v>52299</v>
      </c>
      <c r="P214" s="185">
        <v>0</v>
      </c>
      <c r="Q214" s="186">
        <f t="shared" si="15"/>
        <v>52299</v>
      </c>
      <c r="R214" s="187">
        <v>-6122</v>
      </c>
    </row>
    <row r="215" spans="1:18" ht="14.25">
      <c r="A215" s="178" t="s">
        <v>255</v>
      </c>
      <c r="B215" s="179">
        <v>0</v>
      </c>
      <c r="C215" s="180">
        <v>0</v>
      </c>
      <c r="D215" s="180">
        <v>0</v>
      </c>
      <c r="E215" s="180">
        <v>0</v>
      </c>
      <c r="F215" s="180">
        <v>11.5</v>
      </c>
      <c r="G215" s="180">
        <v>11</v>
      </c>
      <c r="H215" s="181">
        <f t="shared" si="12"/>
        <v>11.25</v>
      </c>
      <c r="I215" s="180">
        <v>142</v>
      </c>
      <c r="J215" s="180">
        <v>135</v>
      </c>
      <c r="K215" s="182">
        <f t="shared" si="14"/>
        <v>138.5</v>
      </c>
      <c r="L215" s="183">
        <v>0</v>
      </c>
      <c r="M215" s="183">
        <v>0</v>
      </c>
      <c r="N215" s="183">
        <v>90517.5</v>
      </c>
      <c r="O215" s="184">
        <f t="shared" si="13"/>
        <v>90518</v>
      </c>
      <c r="P215" s="185">
        <v>0</v>
      </c>
      <c r="Q215" s="186">
        <f t="shared" si="15"/>
        <v>90518</v>
      </c>
      <c r="R215" s="187">
        <v>8670</v>
      </c>
    </row>
    <row r="216" spans="1:18" ht="14.25">
      <c r="A216" s="178" t="s">
        <v>256</v>
      </c>
      <c r="B216" s="179">
        <v>44</v>
      </c>
      <c r="C216" s="180">
        <v>43</v>
      </c>
      <c r="D216" s="180">
        <v>0</v>
      </c>
      <c r="E216" s="180">
        <v>0</v>
      </c>
      <c r="F216" s="180">
        <v>15</v>
      </c>
      <c r="G216" s="180">
        <v>15</v>
      </c>
      <c r="H216" s="181">
        <f t="shared" si="12"/>
        <v>58.5</v>
      </c>
      <c r="I216" s="180">
        <v>177.5</v>
      </c>
      <c r="J216" s="180">
        <v>175.5</v>
      </c>
      <c r="K216" s="182">
        <f t="shared" si="14"/>
        <v>176.5</v>
      </c>
      <c r="L216" s="183">
        <v>350001</v>
      </c>
      <c r="M216" s="183">
        <v>0</v>
      </c>
      <c r="N216" s="183">
        <v>120690</v>
      </c>
      <c r="O216" s="184">
        <f t="shared" si="13"/>
        <v>470691</v>
      </c>
      <c r="P216" s="185">
        <v>0</v>
      </c>
      <c r="Q216" s="186">
        <f t="shared" si="15"/>
        <v>470691</v>
      </c>
      <c r="R216" s="187">
        <v>-64987</v>
      </c>
    </row>
    <row r="217" spans="1:18" ht="14.25">
      <c r="A217" s="178" t="s">
        <v>144</v>
      </c>
      <c r="B217" s="179">
        <v>0</v>
      </c>
      <c r="C217" s="180">
        <v>0</v>
      </c>
      <c r="D217" s="180">
        <v>0</v>
      </c>
      <c r="E217" s="180">
        <v>0</v>
      </c>
      <c r="F217" s="180">
        <v>14</v>
      </c>
      <c r="G217" s="180">
        <v>14</v>
      </c>
      <c r="H217" s="181">
        <f t="shared" si="12"/>
        <v>14</v>
      </c>
      <c r="I217" s="180">
        <v>144</v>
      </c>
      <c r="J217" s="180">
        <v>144</v>
      </c>
      <c r="K217" s="182">
        <f t="shared" si="14"/>
        <v>144</v>
      </c>
      <c r="L217" s="183">
        <v>0</v>
      </c>
      <c r="M217" s="183">
        <v>0</v>
      </c>
      <c r="N217" s="183">
        <v>112644</v>
      </c>
      <c r="O217" s="184">
        <f t="shared" si="13"/>
        <v>112644</v>
      </c>
      <c r="P217" s="185">
        <v>0</v>
      </c>
      <c r="Q217" s="186">
        <f t="shared" si="15"/>
        <v>112644</v>
      </c>
      <c r="R217" s="187">
        <v>-29291</v>
      </c>
    </row>
    <row r="218" spans="1:18" ht="14.25">
      <c r="A218" s="178" t="s">
        <v>257</v>
      </c>
      <c r="B218" s="179">
        <v>0</v>
      </c>
      <c r="C218" s="180">
        <v>0</v>
      </c>
      <c r="D218" s="180">
        <v>0</v>
      </c>
      <c r="E218" s="180">
        <v>0</v>
      </c>
      <c r="F218" s="180">
        <v>4.5</v>
      </c>
      <c r="G218" s="180">
        <v>4.5</v>
      </c>
      <c r="H218" s="181">
        <f t="shared" si="12"/>
        <v>4.5</v>
      </c>
      <c r="I218" s="180">
        <v>71.5</v>
      </c>
      <c r="J218" s="180">
        <v>71.5</v>
      </c>
      <c r="K218" s="182">
        <f t="shared" si="14"/>
        <v>71.5</v>
      </c>
      <c r="L218" s="183">
        <v>0</v>
      </c>
      <c r="M218" s="183">
        <v>0</v>
      </c>
      <c r="N218" s="183">
        <v>36207</v>
      </c>
      <c r="O218" s="184">
        <f t="shared" si="13"/>
        <v>36207</v>
      </c>
      <c r="P218" s="185">
        <v>0</v>
      </c>
      <c r="Q218" s="186">
        <f t="shared" si="15"/>
        <v>36207</v>
      </c>
      <c r="R218" s="187">
        <v>-5515</v>
      </c>
    </row>
    <row r="219" spans="1:18" ht="14.25">
      <c r="A219" s="178" t="s">
        <v>145</v>
      </c>
      <c r="B219" s="179">
        <v>0</v>
      </c>
      <c r="C219" s="180">
        <v>0</v>
      </c>
      <c r="D219" s="180">
        <v>0</v>
      </c>
      <c r="E219" s="180">
        <v>0</v>
      </c>
      <c r="F219" s="180">
        <v>15</v>
      </c>
      <c r="G219" s="180">
        <v>15</v>
      </c>
      <c r="H219" s="181">
        <f t="shared" si="12"/>
        <v>15</v>
      </c>
      <c r="I219" s="180">
        <v>132.5</v>
      </c>
      <c r="J219" s="180">
        <v>133.5</v>
      </c>
      <c r="K219" s="182">
        <f t="shared" si="14"/>
        <v>133</v>
      </c>
      <c r="L219" s="183">
        <v>0</v>
      </c>
      <c r="M219" s="183">
        <v>0</v>
      </c>
      <c r="N219" s="183">
        <v>120690</v>
      </c>
      <c r="O219" s="184">
        <f t="shared" si="13"/>
        <v>120690</v>
      </c>
      <c r="P219" s="185">
        <v>0</v>
      </c>
      <c r="Q219" s="186">
        <f t="shared" si="15"/>
        <v>120690</v>
      </c>
      <c r="R219" s="187">
        <v>-18662</v>
      </c>
    </row>
    <row r="220" spans="1:18" ht="14.25">
      <c r="A220" s="178" t="s">
        <v>146</v>
      </c>
      <c r="B220" s="179">
        <v>96</v>
      </c>
      <c r="C220" s="180">
        <v>98</v>
      </c>
      <c r="D220" s="180">
        <v>0</v>
      </c>
      <c r="E220" s="180">
        <v>0</v>
      </c>
      <c r="F220" s="180">
        <v>12</v>
      </c>
      <c r="G220" s="180">
        <v>12</v>
      </c>
      <c r="H220" s="181">
        <f t="shared" si="12"/>
        <v>109</v>
      </c>
      <c r="I220" s="180">
        <v>162</v>
      </c>
      <c r="J220" s="180">
        <v>163.5</v>
      </c>
      <c r="K220" s="182">
        <f t="shared" si="14"/>
        <v>162.75</v>
      </c>
      <c r="L220" s="183">
        <v>780462</v>
      </c>
      <c r="M220" s="183">
        <v>0</v>
      </c>
      <c r="N220" s="183">
        <v>96552</v>
      </c>
      <c r="O220" s="184">
        <f t="shared" si="13"/>
        <v>877014</v>
      </c>
      <c r="P220" s="185">
        <v>0</v>
      </c>
      <c r="Q220" s="186">
        <f t="shared" si="15"/>
        <v>877014</v>
      </c>
      <c r="R220" s="187">
        <v>-378285</v>
      </c>
    </row>
    <row r="221" spans="1:18" ht="14.25">
      <c r="A221" s="178" t="s">
        <v>31</v>
      </c>
      <c r="B221" s="179">
        <v>710.4000000000013</v>
      </c>
      <c r="C221" s="180">
        <v>696.2000000000013</v>
      </c>
      <c r="D221" s="180">
        <v>0</v>
      </c>
      <c r="E221" s="180">
        <v>0</v>
      </c>
      <c r="F221" s="180">
        <v>0</v>
      </c>
      <c r="G221" s="180">
        <v>0</v>
      </c>
      <c r="H221" s="181">
        <f t="shared" si="12"/>
        <v>703.3</v>
      </c>
      <c r="I221" s="180">
        <v>817.6</v>
      </c>
      <c r="J221" s="180">
        <v>805.6</v>
      </c>
      <c r="K221" s="182">
        <f t="shared" si="14"/>
        <v>811.6</v>
      </c>
      <c r="L221" s="183">
        <v>5658751.799999993</v>
      </c>
      <c r="M221" s="183">
        <v>0</v>
      </c>
      <c r="N221" s="183">
        <v>0</v>
      </c>
      <c r="O221" s="184">
        <f t="shared" si="13"/>
        <v>5658752</v>
      </c>
      <c r="P221" s="185">
        <v>39803.859999999986</v>
      </c>
      <c r="Q221" s="186">
        <f t="shared" si="15"/>
        <v>5698555.86</v>
      </c>
      <c r="R221" s="187">
        <v>-7603802</v>
      </c>
    </row>
    <row r="222" spans="1:18" ht="14.25">
      <c r="A222" s="178" t="s">
        <v>147</v>
      </c>
      <c r="B222" s="179">
        <v>126.5</v>
      </c>
      <c r="C222" s="180">
        <v>131</v>
      </c>
      <c r="D222" s="180">
        <v>0</v>
      </c>
      <c r="E222" s="180">
        <v>0</v>
      </c>
      <c r="F222" s="180">
        <v>0</v>
      </c>
      <c r="G222" s="180">
        <v>0</v>
      </c>
      <c r="H222" s="181">
        <f t="shared" si="12"/>
        <v>128.75</v>
      </c>
      <c r="I222" s="180">
        <v>128.5</v>
      </c>
      <c r="J222" s="180">
        <v>132</v>
      </c>
      <c r="K222" s="182">
        <f t="shared" si="14"/>
        <v>130.25</v>
      </c>
      <c r="L222" s="183">
        <v>1035922.5</v>
      </c>
      <c r="M222" s="183">
        <v>0</v>
      </c>
      <c r="N222" s="183">
        <v>0</v>
      </c>
      <c r="O222" s="184">
        <f t="shared" si="13"/>
        <v>1035923</v>
      </c>
      <c r="P222" s="185">
        <v>0</v>
      </c>
      <c r="Q222" s="186">
        <f t="shared" si="15"/>
        <v>1035923</v>
      </c>
      <c r="R222" s="187">
        <v>-259149</v>
      </c>
    </row>
    <row r="223" spans="1:18" ht="14.25">
      <c r="A223" s="178" t="s">
        <v>148</v>
      </c>
      <c r="B223" s="179">
        <v>0</v>
      </c>
      <c r="C223" s="180">
        <v>0</v>
      </c>
      <c r="D223" s="180">
        <v>0</v>
      </c>
      <c r="E223" s="180">
        <v>0</v>
      </c>
      <c r="F223" s="180">
        <v>43</v>
      </c>
      <c r="G223" s="180">
        <v>40</v>
      </c>
      <c r="H223" s="181">
        <f t="shared" si="12"/>
        <v>41.5</v>
      </c>
      <c r="I223" s="180">
        <v>181</v>
      </c>
      <c r="J223" s="180">
        <v>180</v>
      </c>
      <c r="K223" s="182">
        <f t="shared" si="14"/>
        <v>180.5</v>
      </c>
      <c r="L223" s="183">
        <v>0</v>
      </c>
      <c r="M223" s="183">
        <v>0</v>
      </c>
      <c r="N223" s="183">
        <v>333909</v>
      </c>
      <c r="O223" s="184">
        <f t="shared" si="13"/>
        <v>333909</v>
      </c>
      <c r="P223" s="185">
        <v>0</v>
      </c>
      <c r="Q223" s="186">
        <f t="shared" si="15"/>
        <v>333909</v>
      </c>
      <c r="R223" s="187">
        <v>126320</v>
      </c>
    </row>
    <row r="224" spans="1:18" ht="14.25">
      <c r="A224" s="178" t="s">
        <v>258</v>
      </c>
      <c r="B224" s="179">
        <v>0</v>
      </c>
      <c r="C224" s="180">
        <v>0</v>
      </c>
      <c r="D224" s="180">
        <v>0</v>
      </c>
      <c r="E224" s="180">
        <v>0</v>
      </c>
      <c r="F224" s="180">
        <v>35</v>
      </c>
      <c r="G224" s="180">
        <v>35</v>
      </c>
      <c r="H224" s="181">
        <f t="shared" si="12"/>
        <v>35</v>
      </c>
      <c r="I224" s="180">
        <v>166</v>
      </c>
      <c r="J224" s="180">
        <v>164</v>
      </c>
      <c r="K224" s="182">
        <f t="shared" si="14"/>
        <v>165</v>
      </c>
      <c r="L224" s="183">
        <v>0</v>
      </c>
      <c r="M224" s="183">
        <v>0</v>
      </c>
      <c r="N224" s="183">
        <v>281610</v>
      </c>
      <c r="O224" s="184">
        <f t="shared" si="13"/>
        <v>281610</v>
      </c>
      <c r="P224" s="185">
        <v>0</v>
      </c>
      <c r="Q224" s="186">
        <f t="shared" si="15"/>
        <v>281610</v>
      </c>
      <c r="R224" s="187">
        <v>35199</v>
      </c>
    </row>
    <row r="225" spans="1:18" ht="14.25">
      <c r="A225" s="178" t="s">
        <v>32</v>
      </c>
      <c r="B225" s="179">
        <v>162.59999999999997</v>
      </c>
      <c r="C225" s="180">
        <v>171.19999999999996</v>
      </c>
      <c r="D225" s="180">
        <v>0</v>
      </c>
      <c r="E225" s="180">
        <v>0</v>
      </c>
      <c r="F225" s="180">
        <v>7.6</v>
      </c>
      <c r="G225" s="180">
        <v>7.6</v>
      </c>
      <c r="H225" s="181">
        <f t="shared" si="12"/>
        <v>174.5</v>
      </c>
      <c r="I225" s="180">
        <v>182.8</v>
      </c>
      <c r="J225" s="180">
        <v>183.8</v>
      </c>
      <c r="K225" s="182">
        <f t="shared" si="14"/>
        <v>183.3</v>
      </c>
      <c r="L225" s="183">
        <v>1342877.4000000001</v>
      </c>
      <c r="M225" s="183">
        <v>0</v>
      </c>
      <c r="N225" s="183">
        <v>61149.6</v>
      </c>
      <c r="O225" s="184">
        <f t="shared" si="13"/>
        <v>1404027</v>
      </c>
      <c r="P225" s="185">
        <v>24218.330000000016</v>
      </c>
      <c r="Q225" s="186">
        <f t="shared" si="15"/>
        <v>1428245.33</v>
      </c>
      <c r="R225" s="187">
        <v>-177543</v>
      </c>
    </row>
    <row r="226" spans="1:18" ht="14.25">
      <c r="A226" s="178" t="s">
        <v>359</v>
      </c>
      <c r="B226" s="179">
        <v>0</v>
      </c>
      <c r="C226" s="180">
        <v>0</v>
      </c>
      <c r="D226" s="180">
        <v>0</v>
      </c>
      <c r="E226" s="180">
        <v>0</v>
      </c>
      <c r="F226" s="180">
        <v>11.5</v>
      </c>
      <c r="G226" s="180">
        <v>11.5</v>
      </c>
      <c r="H226" s="181">
        <f t="shared" si="12"/>
        <v>11.5</v>
      </c>
      <c r="I226" s="180">
        <v>24</v>
      </c>
      <c r="J226" s="180">
        <v>24</v>
      </c>
      <c r="K226" s="182">
        <f t="shared" si="14"/>
        <v>24</v>
      </c>
      <c r="L226" s="183">
        <v>0</v>
      </c>
      <c r="M226" s="183">
        <v>0</v>
      </c>
      <c r="N226" s="183">
        <v>92529</v>
      </c>
      <c r="O226" s="184">
        <f t="shared" si="13"/>
        <v>92529</v>
      </c>
      <c r="P226" s="185">
        <v>0</v>
      </c>
      <c r="Q226" s="186">
        <f t="shared" si="15"/>
        <v>92529</v>
      </c>
      <c r="R226" s="187">
        <v>0</v>
      </c>
    </row>
    <row r="227" spans="1:18" ht="14.25">
      <c r="A227" s="178" t="s">
        <v>259</v>
      </c>
      <c r="B227" s="179">
        <v>0</v>
      </c>
      <c r="C227" s="180">
        <v>0</v>
      </c>
      <c r="D227" s="180">
        <v>0</v>
      </c>
      <c r="E227" s="180">
        <v>0</v>
      </c>
      <c r="F227" s="180">
        <v>143</v>
      </c>
      <c r="G227" s="180">
        <v>139</v>
      </c>
      <c r="H227" s="181">
        <f t="shared" si="12"/>
        <v>141</v>
      </c>
      <c r="I227" s="180">
        <v>816</v>
      </c>
      <c r="J227" s="180">
        <v>811</v>
      </c>
      <c r="K227" s="182">
        <f t="shared" si="14"/>
        <v>813.5</v>
      </c>
      <c r="L227" s="183">
        <v>0</v>
      </c>
      <c r="M227" s="183">
        <v>0</v>
      </c>
      <c r="N227" s="183">
        <v>1160326</v>
      </c>
      <c r="O227" s="184">
        <f t="shared" si="13"/>
        <v>1160326</v>
      </c>
      <c r="P227" s="185">
        <v>0</v>
      </c>
      <c r="Q227" s="186">
        <f t="shared" si="15"/>
        <v>1160326</v>
      </c>
      <c r="R227" s="187">
        <v>-989298</v>
      </c>
    </row>
    <row r="228" spans="1:18" ht="14.25">
      <c r="A228" s="178" t="s">
        <v>149</v>
      </c>
      <c r="B228" s="179">
        <v>0</v>
      </c>
      <c r="C228" s="180">
        <v>0</v>
      </c>
      <c r="D228" s="180">
        <v>0</v>
      </c>
      <c r="E228" s="180">
        <v>0</v>
      </c>
      <c r="F228" s="180">
        <v>18</v>
      </c>
      <c r="G228" s="180">
        <v>17</v>
      </c>
      <c r="H228" s="181">
        <f t="shared" si="12"/>
        <v>17.5</v>
      </c>
      <c r="I228" s="180">
        <v>132</v>
      </c>
      <c r="J228" s="180">
        <v>130.5</v>
      </c>
      <c r="K228" s="182">
        <f t="shared" si="14"/>
        <v>131.25</v>
      </c>
      <c r="L228" s="183">
        <v>0</v>
      </c>
      <c r="M228" s="183">
        <v>0</v>
      </c>
      <c r="N228" s="183">
        <v>140805</v>
      </c>
      <c r="O228" s="184">
        <f t="shared" si="13"/>
        <v>140805</v>
      </c>
      <c r="P228" s="185">
        <v>0</v>
      </c>
      <c r="Q228" s="186">
        <f t="shared" si="15"/>
        <v>140805</v>
      </c>
      <c r="R228" s="187">
        <v>19045</v>
      </c>
    </row>
    <row r="229" spans="1:18" ht="14.25">
      <c r="A229" s="178" t="s">
        <v>360</v>
      </c>
      <c r="B229" s="179">
        <v>0</v>
      </c>
      <c r="C229" s="180">
        <v>0</v>
      </c>
      <c r="D229" s="180">
        <v>0</v>
      </c>
      <c r="E229" s="180">
        <v>0</v>
      </c>
      <c r="F229" s="180">
        <v>29.5</v>
      </c>
      <c r="G229" s="180">
        <v>29.5</v>
      </c>
      <c r="H229" s="181">
        <f t="shared" si="12"/>
        <v>29.5</v>
      </c>
      <c r="I229" s="180">
        <v>126.5</v>
      </c>
      <c r="J229" s="180">
        <v>127.5</v>
      </c>
      <c r="K229" s="182">
        <f t="shared" si="14"/>
        <v>127</v>
      </c>
      <c r="L229" s="183">
        <v>0</v>
      </c>
      <c r="M229" s="183">
        <v>0</v>
      </c>
      <c r="N229" s="183">
        <v>237357</v>
      </c>
      <c r="O229" s="184">
        <f t="shared" si="13"/>
        <v>237357</v>
      </c>
      <c r="P229" s="185">
        <v>0</v>
      </c>
      <c r="Q229" s="186">
        <f t="shared" si="15"/>
        <v>237357</v>
      </c>
      <c r="R229" s="187">
        <v>0</v>
      </c>
    </row>
    <row r="230" spans="1:18" ht="14.25">
      <c r="A230" s="178" t="s">
        <v>150</v>
      </c>
      <c r="B230" s="179">
        <v>0</v>
      </c>
      <c r="C230" s="180">
        <v>0</v>
      </c>
      <c r="D230" s="180">
        <v>0</v>
      </c>
      <c r="E230" s="180">
        <v>0</v>
      </c>
      <c r="F230" s="180">
        <v>13</v>
      </c>
      <c r="G230" s="180">
        <v>13</v>
      </c>
      <c r="H230" s="181">
        <f t="shared" si="12"/>
        <v>13</v>
      </c>
      <c r="I230" s="180">
        <v>40.5</v>
      </c>
      <c r="J230" s="180">
        <v>40.5</v>
      </c>
      <c r="K230" s="182">
        <f t="shared" si="14"/>
        <v>40.5</v>
      </c>
      <c r="L230" s="183">
        <v>0</v>
      </c>
      <c r="M230" s="183">
        <v>0</v>
      </c>
      <c r="N230" s="183">
        <v>104598</v>
      </c>
      <c r="O230" s="184">
        <f t="shared" si="13"/>
        <v>104598</v>
      </c>
      <c r="P230" s="185">
        <v>0</v>
      </c>
      <c r="Q230" s="186">
        <f t="shared" si="15"/>
        <v>104598</v>
      </c>
      <c r="R230" s="187">
        <v>-39941</v>
      </c>
    </row>
    <row r="231" spans="1:18" ht="14.25">
      <c r="A231" s="178" t="s">
        <v>260</v>
      </c>
      <c r="B231" s="179">
        <v>0</v>
      </c>
      <c r="C231" s="180">
        <v>0</v>
      </c>
      <c r="D231" s="180">
        <v>0</v>
      </c>
      <c r="E231" s="180">
        <v>0</v>
      </c>
      <c r="F231" s="180">
        <v>1.5</v>
      </c>
      <c r="G231" s="180">
        <v>1.5</v>
      </c>
      <c r="H231" s="181">
        <f t="shared" si="12"/>
        <v>1.5</v>
      </c>
      <c r="I231" s="180">
        <v>14.5</v>
      </c>
      <c r="J231" s="180">
        <v>13.5</v>
      </c>
      <c r="K231" s="182">
        <f t="shared" si="14"/>
        <v>14</v>
      </c>
      <c r="L231" s="183">
        <v>0</v>
      </c>
      <c r="M231" s="183">
        <v>0</v>
      </c>
      <c r="N231" s="183">
        <v>12069</v>
      </c>
      <c r="O231" s="184">
        <f t="shared" si="13"/>
        <v>12069</v>
      </c>
      <c r="P231" s="185">
        <v>0</v>
      </c>
      <c r="Q231" s="186">
        <f t="shared" si="15"/>
        <v>12069</v>
      </c>
      <c r="R231" s="187">
        <v>-8452</v>
      </c>
    </row>
    <row r="232" spans="1:18" ht="14.25">
      <c r="A232" s="178" t="s">
        <v>261</v>
      </c>
      <c r="B232" s="179">
        <v>0</v>
      </c>
      <c r="C232" s="180">
        <v>0</v>
      </c>
      <c r="D232" s="180">
        <v>0</v>
      </c>
      <c r="E232" s="180">
        <v>0</v>
      </c>
      <c r="F232" s="180">
        <v>30</v>
      </c>
      <c r="G232" s="180">
        <v>29</v>
      </c>
      <c r="H232" s="181">
        <f t="shared" si="12"/>
        <v>29.5</v>
      </c>
      <c r="I232" s="180">
        <v>87.5</v>
      </c>
      <c r="J232" s="180">
        <v>84.5</v>
      </c>
      <c r="K232" s="182">
        <f t="shared" si="14"/>
        <v>86</v>
      </c>
      <c r="L232" s="183">
        <v>0</v>
      </c>
      <c r="M232" s="183">
        <v>0</v>
      </c>
      <c r="N232" s="183">
        <v>237357</v>
      </c>
      <c r="O232" s="184">
        <f t="shared" si="13"/>
        <v>237357</v>
      </c>
      <c r="P232" s="185">
        <v>0</v>
      </c>
      <c r="Q232" s="186">
        <f t="shared" si="15"/>
        <v>237357</v>
      </c>
      <c r="R232" s="187">
        <v>41632</v>
      </c>
    </row>
    <row r="233" spans="1:18" ht="14.25">
      <c r="A233" s="178" t="s">
        <v>262</v>
      </c>
      <c r="B233" s="179">
        <v>0</v>
      </c>
      <c r="C233" s="180">
        <v>0</v>
      </c>
      <c r="D233" s="180">
        <v>0</v>
      </c>
      <c r="E233" s="180">
        <v>0</v>
      </c>
      <c r="F233" s="180">
        <v>9.5</v>
      </c>
      <c r="G233" s="180">
        <v>9.5</v>
      </c>
      <c r="H233" s="181">
        <f t="shared" si="12"/>
        <v>9.5</v>
      </c>
      <c r="I233" s="180">
        <v>69.5</v>
      </c>
      <c r="J233" s="180">
        <v>69.5</v>
      </c>
      <c r="K233" s="182">
        <f t="shared" si="14"/>
        <v>69.5</v>
      </c>
      <c r="L233" s="183">
        <v>0</v>
      </c>
      <c r="M233" s="183">
        <v>0</v>
      </c>
      <c r="N233" s="183">
        <v>76437</v>
      </c>
      <c r="O233" s="184">
        <f t="shared" si="13"/>
        <v>76437</v>
      </c>
      <c r="P233" s="185">
        <v>0</v>
      </c>
      <c r="Q233" s="186">
        <f t="shared" si="15"/>
        <v>76437</v>
      </c>
      <c r="R233" s="187">
        <v>-23304</v>
      </c>
    </row>
    <row r="234" spans="1:18" ht="14.25">
      <c r="A234" s="178" t="s">
        <v>151</v>
      </c>
      <c r="B234" s="179">
        <v>0</v>
      </c>
      <c r="C234" s="180">
        <v>0</v>
      </c>
      <c r="D234" s="180">
        <v>0</v>
      </c>
      <c r="E234" s="180">
        <v>0</v>
      </c>
      <c r="F234" s="180">
        <v>105</v>
      </c>
      <c r="G234" s="180">
        <v>104</v>
      </c>
      <c r="H234" s="181">
        <f t="shared" si="12"/>
        <v>104.5</v>
      </c>
      <c r="I234" s="180">
        <v>856</v>
      </c>
      <c r="J234" s="180">
        <v>849.5</v>
      </c>
      <c r="K234" s="182">
        <f t="shared" si="14"/>
        <v>852.75</v>
      </c>
      <c r="L234" s="183">
        <v>0</v>
      </c>
      <c r="M234" s="183">
        <v>0</v>
      </c>
      <c r="N234" s="183">
        <v>862771</v>
      </c>
      <c r="O234" s="184">
        <f t="shared" si="13"/>
        <v>862771</v>
      </c>
      <c r="P234" s="185">
        <v>0</v>
      </c>
      <c r="Q234" s="186">
        <f t="shared" si="15"/>
        <v>862771</v>
      </c>
      <c r="R234" s="187">
        <v>-269426</v>
      </c>
    </row>
    <row r="235" spans="1:18" ht="14.25">
      <c r="A235" s="178" t="s">
        <v>263</v>
      </c>
      <c r="B235" s="179">
        <v>0</v>
      </c>
      <c r="C235" s="180">
        <v>0</v>
      </c>
      <c r="D235" s="180">
        <v>25</v>
      </c>
      <c r="E235" s="180">
        <v>25</v>
      </c>
      <c r="F235" s="180">
        <v>0</v>
      </c>
      <c r="G235" s="180">
        <v>0</v>
      </c>
      <c r="H235" s="181">
        <f t="shared" si="12"/>
        <v>25</v>
      </c>
      <c r="I235" s="180">
        <v>165.5</v>
      </c>
      <c r="J235" s="180">
        <v>167.5</v>
      </c>
      <c r="K235" s="182">
        <f t="shared" si="14"/>
        <v>166.5</v>
      </c>
      <c r="L235" s="183">
        <v>0</v>
      </c>
      <c r="M235" s="183">
        <v>201150</v>
      </c>
      <c r="N235" s="183">
        <v>0</v>
      </c>
      <c r="O235" s="184">
        <f t="shared" si="13"/>
        <v>201150</v>
      </c>
      <c r="P235" s="185">
        <v>0</v>
      </c>
      <c r="Q235" s="186">
        <f t="shared" si="15"/>
        <v>201150</v>
      </c>
      <c r="R235" s="187">
        <v>-83493</v>
      </c>
    </row>
    <row r="236" spans="1:18" ht="14.25">
      <c r="A236" s="178" t="s">
        <v>264</v>
      </c>
      <c r="B236" s="179">
        <v>0</v>
      </c>
      <c r="C236" s="180">
        <v>0</v>
      </c>
      <c r="D236" s="180">
        <v>0</v>
      </c>
      <c r="E236" s="180">
        <v>0</v>
      </c>
      <c r="F236" s="180">
        <v>19.5</v>
      </c>
      <c r="G236" s="180">
        <v>19.5</v>
      </c>
      <c r="H236" s="181">
        <f t="shared" si="12"/>
        <v>19.5</v>
      </c>
      <c r="I236" s="180">
        <v>160.5</v>
      </c>
      <c r="J236" s="180">
        <v>158.5</v>
      </c>
      <c r="K236" s="182">
        <f t="shared" si="14"/>
        <v>159.5</v>
      </c>
      <c r="L236" s="183">
        <v>0</v>
      </c>
      <c r="M236" s="183">
        <v>0</v>
      </c>
      <c r="N236" s="183">
        <v>156897</v>
      </c>
      <c r="O236" s="184">
        <f t="shared" si="13"/>
        <v>156897</v>
      </c>
      <c r="P236" s="185">
        <v>0</v>
      </c>
      <c r="Q236" s="186">
        <f t="shared" si="15"/>
        <v>156897</v>
      </c>
      <c r="R236" s="187">
        <v>-160682</v>
      </c>
    </row>
    <row r="237" spans="1:18" ht="14.25">
      <c r="A237" s="178" t="s">
        <v>152</v>
      </c>
      <c r="B237" s="179">
        <v>110.99999999999997</v>
      </c>
      <c r="C237" s="180">
        <v>113.99999999999996</v>
      </c>
      <c r="D237" s="180">
        <v>0</v>
      </c>
      <c r="E237" s="180">
        <v>0</v>
      </c>
      <c r="F237" s="180">
        <v>18.2</v>
      </c>
      <c r="G237" s="180">
        <v>18.2</v>
      </c>
      <c r="H237" s="181">
        <f t="shared" si="12"/>
        <v>130.7</v>
      </c>
      <c r="I237" s="180">
        <v>211</v>
      </c>
      <c r="J237" s="180">
        <v>216</v>
      </c>
      <c r="K237" s="182">
        <f t="shared" si="14"/>
        <v>213.5</v>
      </c>
      <c r="L237" s="183">
        <v>905174.9999999999</v>
      </c>
      <c r="M237" s="183">
        <v>0</v>
      </c>
      <c r="N237" s="183">
        <v>146437.2</v>
      </c>
      <c r="O237" s="184">
        <f t="shared" si="13"/>
        <v>1051612</v>
      </c>
      <c r="P237" s="185">
        <v>0</v>
      </c>
      <c r="Q237" s="186">
        <f t="shared" si="15"/>
        <v>1051612</v>
      </c>
      <c r="R237" s="187">
        <v>188931</v>
      </c>
    </row>
    <row r="238" spans="1:18" ht="14.25">
      <c r="A238" s="178" t="s">
        <v>265</v>
      </c>
      <c r="B238" s="179">
        <v>0</v>
      </c>
      <c r="C238" s="180">
        <v>0</v>
      </c>
      <c r="D238" s="180">
        <v>0</v>
      </c>
      <c r="E238" s="180">
        <v>0</v>
      </c>
      <c r="F238" s="180">
        <v>23</v>
      </c>
      <c r="G238" s="180">
        <v>23</v>
      </c>
      <c r="H238" s="181">
        <f t="shared" si="12"/>
        <v>23</v>
      </c>
      <c r="I238" s="180">
        <v>97</v>
      </c>
      <c r="J238" s="180">
        <v>97</v>
      </c>
      <c r="K238" s="182">
        <f t="shared" si="14"/>
        <v>97</v>
      </c>
      <c r="L238" s="183">
        <v>0</v>
      </c>
      <c r="M238" s="183">
        <v>0</v>
      </c>
      <c r="N238" s="183">
        <v>185058</v>
      </c>
      <c r="O238" s="184">
        <f t="shared" si="13"/>
        <v>185058</v>
      </c>
      <c r="P238" s="185">
        <v>0</v>
      </c>
      <c r="Q238" s="186">
        <f t="shared" si="15"/>
        <v>185058</v>
      </c>
      <c r="R238" s="187">
        <v>-876</v>
      </c>
    </row>
    <row r="239" spans="1:18" ht="14.25">
      <c r="A239" s="178" t="s">
        <v>266</v>
      </c>
      <c r="B239" s="179">
        <v>0</v>
      </c>
      <c r="C239" s="180">
        <v>0</v>
      </c>
      <c r="D239" s="180">
        <v>0</v>
      </c>
      <c r="E239" s="180">
        <v>0</v>
      </c>
      <c r="F239" s="180">
        <v>32</v>
      </c>
      <c r="G239" s="180">
        <v>32</v>
      </c>
      <c r="H239" s="181">
        <f t="shared" si="12"/>
        <v>32</v>
      </c>
      <c r="I239" s="180">
        <v>117</v>
      </c>
      <c r="J239" s="180">
        <v>117</v>
      </c>
      <c r="K239" s="182">
        <f t="shared" si="14"/>
        <v>117</v>
      </c>
      <c r="L239" s="183">
        <v>0</v>
      </c>
      <c r="M239" s="183">
        <v>0</v>
      </c>
      <c r="N239" s="183">
        <v>257472</v>
      </c>
      <c r="O239" s="184">
        <f t="shared" si="13"/>
        <v>257472</v>
      </c>
      <c r="P239" s="185">
        <v>0</v>
      </c>
      <c r="Q239" s="186">
        <f t="shared" si="15"/>
        <v>257472</v>
      </c>
      <c r="R239" s="187">
        <v>-1606</v>
      </c>
    </row>
    <row r="240" spans="1:18" ht="14.25">
      <c r="A240" s="178" t="s">
        <v>267</v>
      </c>
      <c r="B240" s="179">
        <v>0</v>
      </c>
      <c r="C240" s="180">
        <v>0</v>
      </c>
      <c r="D240" s="180">
        <v>0</v>
      </c>
      <c r="E240" s="180">
        <v>0</v>
      </c>
      <c r="F240" s="180">
        <v>47</v>
      </c>
      <c r="G240" s="180">
        <v>45</v>
      </c>
      <c r="H240" s="181">
        <f t="shared" si="12"/>
        <v>46</v>
      </c>
      <c r="I240" s="180">
        <v>133</v>
      </c>
      <c r="J240" s="180">
        <v>132</v>
      </c>
      <c r="K240" s="182">
        <f t="shared" si="14"/>
        <v>132.5</v>
      </c>
      <c r="L240" s="183">
        <v>0</v>
      </c>
      <c r="M240" s="183">
        <v>0</v>
      </c>
      <c r="N240" s="183">
        <v>370116</v>
      </c>
      <c r="O240" s="184">
        <f t="shared" si="13"/>
        <v>370116</v>
      </c>
      <c r="P240" s="185">
        <v>0</v>
      </c>
      <c r="Q240" s="186">
        <f t="shared" si="15"/>
        <v>370116</v>
      </c>
      <c r="R240" s="187">
        <v>-12431</v>
      </c>
    </row>
    <row r="241" spans="1:18" ht="14.25">
      <c r="A241" s="178" t="s">
        <v>268</v>
      </c>
      <c r="B241" s="179">
        <v>0</v>
      </c>
      <c r="C241" s="180">
        <v>0</v>
      </c>
      <c r="D241" s="180">
        <v>0</v>
      </c>
      <c r="E241" s="180">
        <v>0</v>
      </c>
      <c r="F241" s="180">
        <v>42</v>
      </c>
      <c r="G241" s="180">
        <v>42</v>
      </c>
      <c r="H241" s="181">
        <f t="shared" si="12"/>
        <v>42</v>
      </c>
      <c r="I241" s="180">
        <v>186.5</v>
      </c>
      <c r="J241" s="180">
        <v>189</v>
      </c>
      <c r="K241" s="182">
        <f t="shared" si="14"/>
        <v>187.75</v>
      </c>
      <c r="L241" s="183">
        <v>0</v>
      </c>
      <c r="M241" s="183">
        <v>0</v>
      </c>
      <c r="N241" s="183">
        <v>337932</v>
      </c>
      <c r="O241" s="184">
        <f t="shared" si="13"/>
        <v>337932</v>
      </c>
      <c r="P241" s="185">
        <v>0</v>
      </c>
      <c r="Q241" s="186">
        <f t="shared" si="15"/>
        <v>337932</v>
      </c>
      <c r="R241" s="187">
        <v>95088</v>
      </c>
    </row>
    <row r="242" spans="1:18" ht="14.25">
      <c r="A242" s="178" t="s">
        <v>269</v>
      </c>
      <c r="B242" s="179">
        <v>0</v>
      </c>
      <c r="C242" s="180">
        <v>0</v>
      </c>
      <c r="D242" s="180">
        <v>0</v>
      </c>
      <c r="E242" s="180">
        <v>0</v>
      </c>
      <c r="F242" s="180">
        <v>36.5</v>
      </c>
      <c r="G242" s="180">
        <v>36.5</v>
      </c>
      <c r="H242" s="181">
        <f t="shared" si="12"/>
        <v>36.5</v>
      </c>
      <c r="I242" s="180">
        <v>262.5</v>
      </c>
      <c r="J242" s="180">
        <v>263</v>
      </c>
      <c r="K242" s="182">
        <f t="shared" si="14"/>
        <v>262.75</v>
      </c>
      <c r="L242" s="183">
        <v>0</v>
      </c>
      <c r="M242" s="183">
        <v>0</v>
      </c>
      <c r="N242" s="183">
        <v>293679</v>
      </c>
      <c r="O242" s="184">
        <f t="shared" si="13"/>
        <v>293679</v>
      </c>
      <c r="P242" s="185">
        <v>0</v>
      </c>
      <c r="Q242" s="186">
        <f t="shared" si="15"/>
        <v>293679</v>
      </c>
      <c r="R242" s="187">
        <v>-47357</v>
      </c>
    </row>
    <row r="243" spans="1:18" ht="14.25">
      <c r="A243" s="178" t="s">
        <v>270</v>
      </c>
      <c r="B243" s="179">
        <v>0</v>
      </c>
      <c r="C243" s="180">
        <v>0</v>
      </c>
      <c r="D243" s="180">
        <v>0</v>
      </c>
      <c r="E243" s="180">
        <v>0</v>
      </c>
      <c r="F243" s="180">
        <v>23</v>
      </c>
      <c r="G243" s="180">
        <v>23</v>
      </c>
      <c r="H243" s="181">
        <f t="shared" si="12"/>
        <v>23</v>
      </c>
      <c r="I243" s="180">
        <v>105.5</v>
      </c>
      <c r="J243" s="180">
        <v>106.5</v>
      </c>
      <c r="K243" s="182">
        <f t="shared" si="14"/>
        <v>106</v>
      </c>
      <c r="L243" s="183">
        <v>0</v>
      </c>
      <c r="M243" s="183">
        <v>0</v>
      </c>
      <c r="N243" s="183">
        <v>185058</v>
      </c>
      <c r="O243" s="184">
        <f t="shared" si="13"/>
        <v>185058</v>
      </c>
      <c r="P243" s="185">
        <v>0</v>
      </c>
      <c r="Q243" s="186">
        <f t="shared" si="15"/>
        <v>185058</v>
      </c>
      <c r="R243" s="187">
        <v>-26363</v>
      </c>
    </row>
    <row r="244" spans="1:18" ht="14.25">
      <c r="A244" s="178" t="s">
        <v>271</v>
      </c>
      <c r="B244" s="179">
        <v>0</v>
      </c>
      <c r="C244" s="180">
        <v>0</v>
      </c>
      <c r="D244" s="180">
        <v>0</v>
      </c>
      <c r="E244" s="180">
        <v>0</v>
      </c>
      <c r="F244" s="180">
        <v>8</v>
      </c>
      <c r="G244" s="180">
        <v>8</v>
      </c>
      <c r="H244" s="181">
        <f t="shared" si="12"/>
        <v>8</v>
      </c>
      <c r="I244" s="180">
        <v>65</v>
      </c>
      <c r="J244" s="180">
        <v>65</v>
      </c>
      <c r="K244" s="182">
        <f t="shared" si="14"/>
        <v>65</v>
      </c>
      <c r="L244" s="183">
        <v>0</v>
      </c>
      <c r="M244" s="183">
        <v>0</v>
      </c>
      <c r="N244" s="183">
        <v>64368</v>
      </c>
      <c r="O244" s="184">
        <f t="shared" si="13"/>
        <v>64368</v>
      </c>
      <c r="P244" s="185">
        <v>0</v>
      </c>
      <c r="Q244" s="186">
        <f t="shared" si="15"/>
        <v>64368</v>
      </c>
      <c r="R244" s="187">
        <v>-361</v>
      </c>
    </row>
    <row r="245" spans="1:18" ht="14.25">
      <c r="A245" s="178" t="s">
        <v>272</v>
      </c>
      <c r="B245" s="179">
        <v>0</v>
      </c>
      <c r="C245" s="180">
        <v>0</v>
      </c>
      <c r="D245" s="180">
        <v>0</v>
      </c>
      <c r="E245" s="180">
        <v>0</v>
      </c>
      <c r="F245" s="180">
        <v>37.5</v>
      </c>
      <c r="G245" s="180">
        <v>36.5</v>
      </c>
      <c r="H245" s="181">
        <f t="shared" si="12"/>
        <v>37</v>
      </c>
      <c r="I245" s="180">
        <v>58.5</v>
      </c>
      <c r="J245" s="180">
        <v>56.5</v>
      </c>
      <c r="K245" s="182">
        <f t="shared" si="14"/>
        <v>57.5</v>
      </c>
      <c r="L245" s="183">
        <v>0</v>
      </c>
      <c r="M245" s="183">
        <v>0</v>
      </c>
      <c r="N245" s="183">
        <v>297702</v>
      </c>
      <c r="O245" s="184">
        <f t="shared" si="13"/>
        <v>297702</v>
      </c>
      <c r="P245" s="185">
        <v>0</v>
      </c>
      <c r="Q245" s="186">
        <f t="shared" si="15"/>
        <v>297702</v>
      </c>
      <c r="R245" s="187">
        <v>-159683</v>
      </c>
    </row>
    <row r="246" spans="1:18" ht="14.25">
      <c r="A246" s="178" t="s">
        <v>273</v>
      </c>
      <c r="B246" s="179">
        <v>0</v>
      </c>
      <c r="C246" s="180">
        <v>0</v>
      </c>
      <c r="D246" s="180">
        <v>0</v>
      </c>
      <c r="E246" s="180">
        <v>0</v>
      </c>
      <c r="F246" s="180">
        <v>20.5</v>
      </c>
      <c r="G246" s="180">
        <v>20.5</v>
      </c>
      <c r="H246" s="181">
        <f t="shared" si="12"/>
        <v>20.5</v>
      </c>
      <c r="I246" s="180">
        <v>134</v>
      </c>
      <c r="J246" s="180">
        <v>133</v>
      </c>
      <c r="K246" s="182">
        <f t="shared" si="14"/>
        <v>133.5</v>
      </c>
      <c r="L246" s="183">
        <v>0</v>
      </c>
      <c r="M246" s="183">
        <v>0</v>
      </c>
      <c r="N246" s="183">
        <v>164943</v>
      </c>
      <c r="O246" s="184">
        <f t="shared" si="13"/>
        <v>164943</v>
      </c>
      <c r="P246" s="185">
        <v>0</v>
      </c>
      <c r="Q246" s="186">
        <f t="shared" si="15"/>
        <v>164943</v>
      </c>
      <c r="R246" s="187">
        <v>5592</v>
      </c>
    </row>
    <row r="247" spans="1:18" ht="14.25">
      <c r="A247" s="178" t="s">
        <v>361</v>
      </c>
      <c r="B247" s="179">
        <v>0</v>
      </c>
      <c r="C247" s="180">
        <v>0</v>
      </c>
      <c r="D247" s="180">
        <v>0</v>
      </c>
      <c r="E247" s="180">
        <v>0</v>
      </c>
      <c r="F247" s="180">
        <v>50.5</v>
      </c>
      <c r="G247" s="180">
        <v>50.5</v>
      </c>
      <c r="H247" s="181">
        <f t="shared" si="12"/>
        <v>50.5</v>
      </c>
      <c r="I247" s="180">
        <v>183.5</v>
      </c>
      <c r="J247" s="180">
        <v>183.5</v>
      </c>
      <c r="K247" s="182">
        <f t="shared" si="14"/>
        <v>183.5</v>
      </c>
      <c r="L247" s="183">
        <v>0</v>
      </c>
      <c r="M247" s="183">
        <v>0</v>
      </c>
      <c r="N247" s="183">
        <v>406323</v>
      </c>
      <c r="O247" s="184">
        <f t="shared" si="13"/>
        <v>406323</v>
      </c>
      <c r="P247" s="185">
        <v>0</v>
      </c>
      <c r="Q247" s="186">
        <f t="shared" si="15"/>
        <v>406323</v>
      </c>
      <c r="R247" s="187">
        <v>0</v>
      </c>
    </row>
    <row r="248" spans="1:18" ht="14.25">
      <c r="A248" s="178" t="s">
        <v>274</v>
      </c>
      <c r="B248" s="179">
        <v>9</v>
      </c>
      <c r="C248" s="180">
        <v>9</v>
      </c>
      <c r="D248" s="180">
        <v>0</v>
      </c>
      <c r="E248" s="180">
        <v>0</v>
      </c>
      <c r="F248" s="180">
        <v>9</v>
      </c>
      <c r="G248" s="180">
        <v>9</v>
      </c>
      <c r="H248" s="181">
        <f t="shared" si="12"/>
        <v>18</v>
      </c>
      <c r="I248" s="180">
        <v>56.5</v>
      </c>
      <c r="J248" s="180">
        <v>48.5</v>
      </c>
      <c r="K248" s="182">
        <f t="shared" si="14"/>
        <v>52.5</v>
      </c>
      <c r="L248" s="183">
        <v>72414</v>
      </c>
      <c r="M248" s="183">
        <v>0</v>
      </c>
      <c r="N248" s="183">
        <v>72414</v>
      </c>
      <c r="O248" s="184">
        <f t="shared" si="13"/>
        <v>144828</v>
      </c>
      <c r="P248" s="185">
        <v>0</v>
      </c>
      <c r="Q248" s="186">
        <f t="shared" si="15"/>
        <v>144828</v>
      </c>
      <c r="R248" s="187">
        <v>-14667</v>
      </c>
    </row>
    <row r="249" spans="1:18" ht="14.25">
      <c r="A249" s="178" t="s">
        <v>362</v>
      </c>
      <c r="B249" s="179">
        <v>0</v>
      </c>
      <c r="C249" s="180">
        <v>0</v>
      </c>
      <c r="D249" s="180">
        <v>0</v>
      </c>
      <c r="E249" s="180">
        <v>0</v>
      </c>
      <c r="F249" s="180">
        <v>10.1</v>
      </c>
      <c r="G249" s="180">
        <v>10.1</v>
      </c>
      <c r="H249" s="181">
        <f t="shared" si="12"/>
        <v>10.1</v>
      </c>
      <c r="I249" s="180">
        <v>47.6</v>
      </c>
      <c r="J249" s="180">
        <v>48.6</v>
      </c>
      <c r="K249" s="182">
        <f t="shared" si="14"/>
        <v>48.1</v>
      </c>
      <c r="L249" s="183">
        <v>0</v>
      </c>
      <c r="M249" s="183">
        <v>0</v>
      </c>
      <c r="N249" s="183">
        <v>81264.6</v>
      </c>
      <c r="O249" s="184">
        <f t="shared" si="13"/>
        <v>81265</v>
      </c>
      <c r="P249" s="185">
        <v>0</v>
      </c>
      <c r="Q249" s="186">
        <f t="shared" si="15"/>
        <v>81265</v>
      </c>
      <c r="R249" s="187">
        <v>0</v>
      </c>
    </row>
    <row r="250" spans="1:18" ht="14.25">
      <c r="A250" s="178" t="s">
        <v>275</v>
      </c>
      <c r="B250" s="179">
        <v>0</v>
      </c>
      <c r="C250" s="180">
        <v>0</v>
      </c>
      <c r="D250" s="180">
        <v>0</v>
      </c>
      <c r="E250" s="180">
        <v>0</v>
      </c>
      <c r="F250" s="180">
        <v>10.5</v>
      </c>
      <c r="G250" s="180">
        <v>10.5</v>
      </c>
      <c r="H250" s="181">
        <f t="shared" si="12"/>
        <v>10.5</v>
      </c>
      <c r="I250" s="180">
        <v>63</v>
      </c>
      <c r="J250" s="180">
        <v>64</v>
      </c>
      <c r="K250" s="182">
        <f t="shared" si="14"/>
        <v>63.5</v>
      </c>
      <c r="L250" s="183">
        <v>0</v>
      </c>
      <c r="M250" s="183">
        <v>0</v>
      </c>
      <c r="N250" s="183">
        <v>84483</v>
      </c>
      <c r="O250" s="184">
        <f t="shared" si="13"/>
        <v>84483</v>
      </c>
      <c r="P250" s="185">
        <v>0</v>
      </c>
      <c r="Q250" s="186">
        <f t="shared" si="15"/>
        <v>84483</v>
      </c>
      <c r="R250" s="187">
        <v>-11438</v>
      </c>
    </row>
    <row r="251" spans="1:18" ht="14.25">
      <c r="A251" s="178" t="s">
        <v>276</v>
      </c>
      <c r="B251" s="179">
        <v>0</v>
      </c>
      <c r="C251" s="180">
        <v>0</v>
      </c>
      <c r="D251" s="180">
        <v>0</v>
      </c>
      <c r="E251" s="180">
        <v>0</v>
      </c>
      <c r="F251" s="180">
        <v>20</v>
      </c>
      <c r="G251" s="180">
        <v>19</v>
      </c>
      <c r="H251" s="181">
        <f t="shared" si="12"/>
        <v>19.5</v>
      </c>
      <c r="I251" s="180">
        <v>199.5</v>
      </c>
      <c r="J251" s="180">
        <v>198</v>
      </c>
      <c r="K251" s="182">
        <f t="shared" si="14"/>
        <v>198.75</v>
      </c>
      <c r="L251" s="183">
        <v>0</v>
      </c>
      <c r="M251" s="183">
        <v>0</v>
      </c>
      <c r="N251" s="183">
        <v>156897</v>
      </c>
      <c r="O251" s="184">
        <f t="shared" si="13"/>
        <v>156897</v>
      </c>
      <c r="P251" s="185">
        <v>0</v>
      </c>
      <c r="Q251" s="186">
        <f t="shared" si="15"/>
        <v>156897</v>
      </c>
      <c r="R251" s="187">
        <v>-127</v>
      </c>
    </row>
    <row r="252" spans="1:18" ht="14.25">
      <c r="A252" s="178" t="s">
        <v>363</v>
      </c>
      <c r="B252" s="179">
        <v>0</v>
      </c>
      <c r="C252" s="180">
        <v>0</v>
      </c>
      <c r="D252" s="180">
        <v>0</v>
      </c>
      <c r="E252" s="180">
        <v>0</v>
      </c>
      <c r="F252" s="180">
        <v>9</v>
      </c>
      <c r="G252" s="180">
        <v>9</v>
      </c>
      <c r="H252" s="181">
        <f t="shared" si="12"/>
        <v>9</v>
      </c>
      <c r="I252" s="180">
        <v>37</v>
      </c>
      <c r="J252" s="180">
        <v>36</v>
      </c>
      <c r="K252" s="182">
        <f t="shared" si="14"/>
        <v>36.5</v>
      </c>
      <c r="L252" s="183">
        <v>0</v>
      </c>
      <c r="M252" s="183">
        <v>0</v>
      </c>
      <c r="N252" s="183">
        <v>72414</v>
      </c>
      <c r="O252" s="184">
        <f t="shared" si="13"/>
        <v>72414</v>
      </c>
      <c r="P252" s="185">
        <v>0</v>
      </c>
      <c r="Q252" s="186">
        <f t="shared" si="15"/>
        <v>72414</v>
      </c>
      <c r="R252" s="187">
        <v>0</v>
      </c>
    </row>
    <row r="253" spans="1:18" ht="14.25">
      <c r="A253" s="178" t="s">
        <v>277</v>
      </c>
      <c r="B253" s="179">
        <v>11</v>
      </c>
      <c r="C253" s="180">
        <v>11</v>
      </c>
      <c r="D253" s="180">
        <v>0</v>
      </c>
      <c r="E253" s="180">
        <v>0</v>
      </c>
      <c r="F253" s="180">
        <v>25.5</v>
      </c>
      <c r="G253" s="180">
        <v>22.5</v>
      </c>
      <c r="H253" s="181">
        <f t="shared" si="12"/>
        <v>35</v>
      </c>
      <c r="I253" s="180">
        <v>246</v>
      </c>
      <c r="J253" s="180">
        <v>239.5</v>
      </c>
      <c r="K253" s="182">
        <f t="shared" si="14"/>
        <v>242.75</v>
      </c>
      <c r="L253" s="183">
        <v>88506</v>
      </c>
      <c r="M253" s="183">
        <v>0</v>
      </c>
      <c r="N253" s="183">
        <v>193104</v>
      </c>
      <c r="O253" s="184">
        <f t="shared" si="13"/>
        <v>281610</v>
      </c>
      <c r="P253" s="185">
        <v>0</v>
      </c>
      <c r="Q253" s="186">
        <f t="shared" si="15"/>
        <v>281610</v>
      </c>
      <c r="R253" s="187">
        <v>27315</v>
      </c>
    </row>
    <row r="254" spans="1:18" ht="14.25">
      <c r="A254" s="178" t="s">
        <v>278</v>
      </c>
      <c r="B254" s="179">
        <v>48.5</v>
      </c>
      <c r="C254" s="180">
        <v>48.5</v>
      </c>
      <c r="D254" s="180">
        <v>0</v>
      </c>
      <c r="E254" s="180">
        <v>0</v>
      </c>
      <c r="F254" s="180">
        <v>12.5</v>
      </c>
      <c r="G254" s="180">
        <v>14</v>
      </c>
      <c r="H254" s="181">
        <f t="shared" si="12"/>
        <v>61.75</v>
      </c>
      <c r="I254" s="180">
        <v>121</v>
      </c>
      <c r="J254" s="180">
        <v>121</v>
      </c>
      <c r="K254" s="182">
        <f t="shared" si="14"/>
        <v>121</v>
      </c>
      <c r="L254" s="183">
        <v>390231</v>
      </c>
      <c r="M254" s="183">
        <v>0</v>
      </c>
      <c r="N254" s="183">
        <v>106609.5</v>
      </c>
      <c r="O254" s="184">
        <f t="shared" si="13"/>
        <v>496841</v>
      </c>
      <c r="P254" s="185">
        <v>0</v>
      </c>
      <c r="Q254" s="186">
        <f t="shared" si="15"/>
        <v>496841</v>
      </c>
      <c r="R254" s="187">
        <v>-226448</v>
      </c>
    </row>
    <row r="255" spans="1:18" ht="14.25">
      <c r="A255" s="178" t="s">
        <v>279</v>
      </c>
      <c r="B255" s="179">
        <v>98</v>
      </c>
      <c r="C255" s="180">
        <v>93</v>
      </c>
      <c r="D255" s="180">
        <v>0</v>
      </c>
      <c r="E255" s="180">
        <v>0</v>
      </c>
      <c r="F255" s="180">
        <v>0</v>
      </c>
      <c r="G255" s="180">
        <v>0</v>
      </c>
      <c r="H255" s="181">
        <f t="shared" si="12"/>
        <v>95.5</v>
      </c>
      <c r="I255" s="180">
        <v>98</v>
      </c>
      <c r="J255" s="180">
        <v>93</v>
      </c>
      <c r="K255" s="182">
        <f t="shared" si="14"/>
        <v>95.5</v>
      </c>
      <c r="L255" s="183">
        <v>768393</v>
      </c>
      <c r="M255" s="183">
        <v>0</v>
      </c>
      <c r="N255" s="183">
        <v>0</v>
      </c>
      <c r="O255" s="184">
        <f t="shared" si="13"/>
        <v>768393</v>
      </c>
      <c r="P255" s="185">
        <v>0</v>
      </c>
      <c r="Q255" s="186">
        <f t="shared" si="15"/>
        <v>768393</v>
      </c>
      <c r="R255" s="187">
        <v>-738827</v>
      </c>
    </row>
    <row r="256" spans="1:18" ht="14.25">
      <c r="A256" s="178" t="s">
        <v>280</v>
      </c>
      <c r="B256" s="179">
        <v>0</v>
      </c>
      <c r="C256" s="180">
        <v>0</v>
      </c>
      <c r="D256" s="180">
        <v>0</v>
      </c>
      <c r="E256" s="180">
        <v>0</v>
      </c>
      <c r="F256" s="180">
        <v>37</v>
      </c>
      <c r="G256" s="180">
        <v>37</v>
      </c>
      <c r="H256" s="181">
        <f aca="true" t="shared" si="16" ref="H256:H275">ROUND(SUM(B256,C256,D256,E256,F256,G256)/2,2)</f>
        <v>37</v>
      </c>
      <c r="I256" s="180">
        <v>222</v>
      </c>
      <c r="J256" s="180">
        <v>220</v>
      </c>
      <c r="K256" s="182">
        <f t="shared" si="14"/>
        <v>221</v>
      </c>
      <c r="L256" s="183">
        <v>0</v>
      </c>
      <c r="M256" s="183">
        <v>0</v>
      </c>
      <c r="N256" s="183">
        <v>297702</v>
      </c>
      <c r="O256" s="184">
        <f aca="true" t="shared" si="17" ref="O256:O310">ROUND(SUM(L256:N256),0)</f>
        <v>297702</v>
      </c>
      <c r="P256" s="185">
        <v>0</v>
      </c>
      <c r="Q256" s="186">
        <f t="shared" si="15"/>
        <v>297702</v>
      </c>
      <c r="R256" s="187">
        <v>161360</v>
      </c>
    </row>
    <row r="257" spans="1:18" ht="14.25">
      <c r="A257" s="178" t="s">
        <v>364</v>
      </c>
      <c r="B257" s="179">
        <v>0</v>
      </c>
      <c r="C257" s="180">
        <v>0</v>
      </c>
      <c r="D257" s="180">
        <v>0</v>
      </c>
      <c r="E257" s="180">
        <v>0</v>
      </c>
      <c r="F257" s="180">
        <v>13.5</v>
      </c>
      <c r="G257" s="180">
        <v>12.5</v>
      </c>
      <c r="H257" s="181">
        <f t="shared" si="16"/>
        <v>13</v>
      </c>
      <c r="I257" s="180">
        <v>37</v>
      </c>
      <c r="J257" s="180">
        <v>36</v>
      </c>
      <c r="K257" s="182">
        <f t="shared" si="14"/>
        <v>36.5</v>
      </c>
      <c r="L257" s="183">
        <v>0</v>
      </c>
      <c r="M257" s="183">
        <v>0</v>
      </c>
      <c r="N257" s="183">
        <v>104598</v>
      </c>
      <c r="O257" s="184">
        <f t="shared" si="17"/>
        <v>104598</v>
      </c>
      <c r="P257" s="185">
        <v>0</v>
      </c>
      <c r="Q257" s="186">
        <f t="shared" si="15"/>
        <v>104598</v>
      </c>
      <c r="R257" s="187">
        <v>0</v>
      </c>
    </row>
    <row r="258" spans="1:18" ht="14.25">
      <c r="A258" s="178" t="s">
        <v>281</v>
      </c>
      <c r="B258" s="179">
        <v>0</v>
      </c>
      <c r="C258" s="180">
        <v>0</v>
      </c>
      <c r="D258" s="180">
        <v>0</v>
      </c>
      <c r="E258" s="180">
        <v>0</v>
      </c>
      <c r="F258" s="180">
        <v>32.5</v>
      </c>
      <c r="G258" s="180">
        <v>32.5</v>
      </c>
      <c r="H258" s="181">
        <f t="shared" si="16"/>
        <v>32.5</v>
      </c>
      <c r="I258" s="180">
        <v>139.5</v>
      </c>
      <c r="J258" s="180">
        <v>139.5</v>
      </c>
      <c r="K258" s="182">
        <f t="shared" si="14"/>
        <v>139.5</v>
      </c>
      <c r="L258" s="183">
        <v>0</v>
      </c>
      <c r="M258" s="183">
        <v>0</v>
      </c>
      <c r="N258" s="183">
        <v>261495</v>
      </c>
      <c r="O258" s="184">
        <f t="shared" si="17"/>
        <v>261495</v>
      </c>
      <c r="P258" s="185">
        <v>0</v>
      </c>
      <c r="Q258" s="186">
        <f t="shared" si="15"/>
        <v>261495</v>
      </c>
      <c r="R258" s="187">
        <v>54680</v>
      </c>
    </row>
    <row r="259" spans="1:18" ht="14.25">
      <c r="A259" s="178" t="s">
        <v>365</v>
      </c>
      <c r="B259" s="179">
        <v>0</v>
      </c>
      <c r="C259" s="180">
        <v>0</v>
      </c>
      <c r="D259" s="180">
        <v>0</v>
      </c>
      <c r="E259" s="180">
        <v>0</v>
      </c>
      <c r="F259" s="180">
        <v>13</v>
      </c>
      <c r="G259" s="180">
        <v>13</v>
      </c>
      <c r="H259" s="181">
        <f t="shared" si="16"/>
        <v>13</v>
      </c>
      <c r="I259" s="180">
        <v>75</v>
      </c>
      <c r="J259" s="180">
        <v>70</v>
      </c>
      <c r="K259" s="182">
        <f aca="true" t="shared" si="18" ref="K259:K310">ROUND(AVERAGE(I259,J259),2)</f>
        <v>72.5</v>
      </c>
      <c r="L259" s="183">
        <v>0</v>
      </c>
      <c r="M259" s="183">
        <v>0</v>
      </c>
      <c r="N259" s="183">
        <v>104598</v>
      </c>
      <c r="O259" s="184">
        <f t="shared" si="17"/>
        <v>104598</v>
      </c>
      <c r="P259" s="185">
        <v>0</v>
      </c>
      <c r="Q259" s="186">
        <f aca="true" t="shared" si="19" ref="Q259:Q310">O259+P259</f>
        <v>104598</v>
      </c>
      <c r="R259" s="187">
        <v>0</v>
      </c>
    </row>
    <row r="260" spans="1:18" ht="14.25">
      <c r="A260" s="178" t="s">
        <v>153</v>
      </c>
      <c r="B260" s="179">
        <v>140.5</v>
      </c>
      <c r="C260" s="180">
        <v>127</v>
      </c>
      <c r="D260" s="180">
        <v>0</v>
      </c>
      <c r="E260" s="180">
        <v>0</v>
      </c>
      <c r="F260" s="180">
        <v>4</v>
      </c>
      <c r="G260" s="180">
        <v>4</v>
      </c>
      <c r="H260" s="181">
        <f t="shared" si="16"/>
        <v>137.75</v>
      </c>
      <c r="I260" s="180">
        <v>144.5</v>
      </c>
      <c r="J260" s="180">
        <v>131</v>
      </c>
      <c r="K260" s="182">
        <f t="shared" si="18"/>
        <v>137.75</v>
      </c>
      <c r="L260" s="183">
        <v>1076152.5</v>
      </c>
      <c r="M260" s="183">
        <v>0</v>
      </c>
      <c r="N260" s="183">
        <v>32184</v>
      </c>
      <c r="O260" s="184">
        <f t="shared" si="17"/>
        <v>1108337</v>
      </c>
      <c r="P260" s="185">
        <v>15301.23000000001</v>
      </c>
      <c r="Q260" s="186">
        <f t="shared" si="19"/>
        <v>1123638.23</v>
      </c>
      <c r="R260" s="187">
        <v>-111960</v>
      </c>
    </row>
    <row r="261" spans="1:18" ht="14.25">
      <c r="A261" s="178" t="s">
        <v>154</v>
      </c>
      <c r="B261" s="179">
        <v>317.4000000000001</v>
      </c>
      <c r="C261" s="180">
        <v>328.4000000000001</v>
      </c>
      <c r="D261" s="180">
        <v>0</v>
      </c>
      <c r="E261" s="180">
        <v>0</v>
      </c>
      <c r="F261" s="180">
        <v>11</v>
      </c>
      <c r="G261" s="180">
        <v>11</v>
      </c>
      <c r="H261" s="181">
        <f t="shared" si="16"/>
        <v>333.9</v>
      </c>
      <c r="I261" s="180">
        <v>336</v>
      </c>
      <c r="J261" s="180">
        <v>347</v>
      </c>
      <c r="K261" s="182">
        <f t="shared" si="18"/>
        <v>341.5</v>
      </c>
      <c r="L261" s="183">
        <v>2598053.4000000013</v>
      </c>
      <c r="M261" s="183">
        <v>0</v>
      </c>
      <c r="N261" s="183">
        <v>88506</v>
      </c>
      <c r="O261" s="184">
        <f t="shared" si="17"/>
        <v>2686559</v>
      </c>
      <c r="P261" s="185">
        <v>34401.90000000002</v>
      </c>
      <c r="Q261" s="186">
        <f t="shared" si="19"/>
        <v>2720960.9</v>
      </c>
      <c r="R261" s="187">
        <v>462027</v>
      </c>
    </row>
    <row r="262" spans="1:18" ht="14.25">
      <c r="A262" s="178" t="s">
        <v>155</v>
      </c>
      <c r="B262" s="179">
        <v>275.5999999999999</v>
      </c>
      <c r="C262" s="180">
        <v>276.59999999999997</v>
      </c>
      <c r="D262" s="180">
        <v>0</v>
      </c>
      <c r="E262" s="180">
        <v>0</v>
      </c>
      <c r="F262" s="180">
        <v>14</v>
      </c>
      <c r="G262" s="180">
        <v>14</v>
      </c>
      <c r="H262" s="181">
        <f t="shared" si="16"/>
        <v>290.1</v>
      </c>
      <c r="I262" s="180">
        <v>308.2</v>
      </c>
      <c r="J262" s="180">
        <v>309.2</v>
      </c>
      <c r="K262" s="182">
        <f t="shared" si="18"/>
        <v>308.7</v>
      </c>
      <c r="L262" s="183">
        <v>2221500.6000000015</v>
      </c>
      <c r="M262" s="183">
        <v>0</v>
      </c>
      <c r="N262" s="183">
        <v>112644</v>
      </c>
      <c r="O262" s="184">
        <f t="shared" si="17"/>
        <v>2334145</v>
      </c>
      <c r="P262" s="185">
        <v>0</v>
      </c>
      <c r="Q262" s="186">
        <f t="shared" si="19"/>
        <v>2334145</v>
      </c>
      <c r="R262" s="187">
        <v>519674</v>
      </c>
    </row>
    <row r="263" spans="1:18" ht="14.25">
      <c r="A263" s="178" t="s">
        <v>282</v>
      </c>
      <c r="B263" s="179">
        <v>0</v>
      </c>
      <c r="C263" s="180">
        <v>0</v>
      </c>
      <c r="D263" s="180">
        <v>0</v>
      </c>
      <c r="E263" s="180">
        <v>0</v>
      </c>
      <c r="F263" s="180">
        <v>10.5</v>
      </c>
      <c r="G263" s="180">
        <v>10.5</v>
      </c>
      <c r="H263" s="181">
        <f t="shared" si="16"/>
        <v>10.5</v>
      </c>
      <c r="I263" s="180">
        <v>38.5</v>
      </c>
      <c r="J263" s="180">
        <v>38.5</v>
      </c>
      <c r="K263" s="182">
        <f t="shared" si="18"/>
        <v>38.5</v>
      </c>
      <c r="L263" s="183">
        <v>0</v>
      </c>
      <c r="M263" s="183">
        <v>0</v>
      </c>
      <c r="N263" s="183">
        <v>84483</v>
      </c>
      <c r="O263" s="184">
        <f t="shared" si="17"/>
        <v>84483</v>
      </c>
      <c r="P263" s="185">
        <v>0</v>
      </c>
      <c r="Q263" s="186">
        <f t="shared" si="19"/>
        <v>84483</v>
      </c>
      <c r="R263" s="187">
        <v>-16043</v>
      </c>
    </row>
    <row r="264" spans="1:18" ht="14.25">
      <c r="A264" s="178" t="s">
        <v>156</v>
      </c>
      <c r="B264" s="179">
        <v>210.5</v>
      </c>
      <c r="C264" s="180">
        <v>211.5</v>
      </c>
      <c r="D264" s="180">
        <v>0</v>
      </c>
      <c r="E264" s="180">
        <v>0</v>
      </c>
      <c r="F264" s="180">
        <v>6</v>
      </c>
      <c r="G264" s="180">
        <v>6</v>
      </c>
      <c r="H264" s="181">
        <f t="shared" si="16"/>
        <v>217</v>
      </c>
      <c r="I264" s="180">
        <v>322.5</v>
      </c>
      <c r="J264" s="180">
        <v>320.5</v>
      </c>
      <c r="K264" s="182">
        <f t="shared" si="18"/>
        <v>321.5</v>
      </c>
      <c r="L264" s="183">
        <v>1697706</v>
      </c>
      <c r="M264" s="183">
        <v>0</v>
      </c>
      <c r="N264" s="183">
        <v>48276</v>
      </c>
      <c r="O264" s="184">
        <f t="shared" si="17"/>
        <v>1745982</v>
      </c>
      <c r="P264" s="185">
        <v>8012.4699999999975</v>
      </c>
      <c r="Q264" s="186">
        <f t="shared" si="19"/>
        <v>1753994.47</v>
      </c>
      <c r="R264" s="187">
        <v>271306</v>
      </c>
    </row>
    <row r="265" spans="1:18" ht="14.25">
      <c r="A265" s="178" t="s">
        <v>283</v>
      </c>
      <c r="B265" s="179">
        <v>0</v>
      </c>
      <c r="C265" s="180">
        <v>0</v>
      </c>
      <c r="D265" s="180">
        <v>0</v>
      </c>
      <c r="E265" s="180">
        <v>0</v>
      </c>
      <c r="F265" s="180">
        <v>6</v>
      </c>
      <c r="G265" s="180">
        <v>6</v>
      </c>
      <c r="H265" s="181">
        <f t="shared" si="16"/>
        <v>6</v>
      </c>
      <c r="I265" s="180">
        <v>83</v>
      </c>
      <c r="J265" s="180">
        <v>83</v>
      </c>
      <c r="K265" s="182">
        <f t="shared" si="18"/>
        <v>83</v>
      </c>
      <c r="L265" s="183">
        <v>0</v>
      </c>
      <c r="M265" s="183">
        <v>0</v>
      </c>
      <c r="N265" s="183">
        <v>48276</v>
      </c>
      <c r="O265" s="184">
        <f t="shared" si="17"/>
        <v>48276</v>
      </c>
      <c r="P265" s="185">
        <v>0</v>
      </c>
      <c r="Q265" s="186">
        <f t="shared" si="19"/>
        <v>48276</v>
      </c>
      <c r="R265" s="187">
        <v>-7710</v>
      </c>
    </row>
    <row r="266" spans="1:18" ht="14.25">
      <c r="A266" s="178" t="s">
        <v>284</v>
      </c>
      <c r="B266" s="179">
        <v>0</v>
      </c>
      <c r="C266" s="180">
        <v>0</v>
      </c>
      <c r="D266" s="180">
        <v>0</v>
      </c>
      <c r="E266" s="180">
        <v>0</v>
      </c>
      <c r="F266" s="180">
        <v>51.5</v>
      </c>
      <c r="G266" s="180">
        <v>49.5</v>
      </c>
      <c r="H266" s="181">
        <f t="shared" si="16"/>
        <v>50.5</v>
      </c>
      <c r="I266" s="180">
        <v>123</v>
      </c>
      <c r="J266" s="180">
        <v>124.5</v>
      </c>
      <c r="K266" s="182">
        <f t="shared" si="18"/>
        <v>123.75</v>
      </c>
      <c r="L266" s="183">
        <v>0</v>
      </c>
      <c r="M266" s="183">
        <v>0</v>
      </c>
      <c r="N266" s="183">
        <v>415367</v>
      </c>
      <c r="O266" s="184">
        <f t="shared" si="17"/>
        <v>415367</v>
      </c>
      <c r="P266" s="185">
        <v>0</v>
      </c>
      <c r="Q266" s="186">
        <f t="shared" si="19"/>
        <v>415367</v>
      </c>
      <c r="R266" s="187">
        <v>-205212</v>
      </c>
    </row>
    <row r="267" spans="1:18" ht="14.25">
      <c r="A267" s="178" t="s">
        <v>285</v>
      </c>
      <c r="B267" s="179">
        <v>137.6</v>
      </c>
      <c r="C267" s="180">
        <v>135.6</v>
      </c>
      <c r="D267" s="180">
        <v>0</v>
      </c>
      <c r="E267" s="180">
        <v>0</v>
      </c>
      <c r="F267" s="180">
        <v>6.6</v>
      </c>
      <c r="G267" s="180">
        <v>5.6</v>
      </c>
      <c r="H267" s="181">
        <f t="shared" si="16"/>
        <v>142.7</v>
      </c>
      <c r="I267" s="180">
        <v>207.6</v>
      </c>
      <c r="J267" s="180">
        <v>204.6</v>
      </c>
      <c r="K267" s="182">
        <f t="shared" si="18"/>
        <v>206.1</v>
      </c>
      <c r="L267" s="183">
        <v>1099083.5999999999</v>
      </c>
      <c r="M267" s="183">
        <v>0</v>
      </c>
      <c r="N267" s="183">
        <v>49080.6</v>
      </c>
      <c r="O267" s="184">
        <f t="shared" si="17"/>
        <v>1148164</v>
      </c>
      <c r="P267" s="185">
        <v>0</v>
      </c>
      <c r="Q267" s="186">
        <f t="shared" si="19"/>
        <v>1148164</v>
      </c>
      <c r="R267" s="187">
        <v>240544</v>
      </c>
    </row>
    <row r="268" spans="1:18" ht="14.25">
      <c r="A268" s="178" t="s">
        <v>157</v>
      </c>
      <c r="B268" s="179">
        <v>244</v>
      </c>
      <c r="C268" s="180">
        <v>243</v>
      </c>
      <c r="D268" s="180">
        <v>0</v>
      </c>
      <c r="E268" s="180">
        <v>0</v>
      </c>
      <c r="F268" s="180">
        <v>17</v>
      </c>
      <c r="G268" s="180">
        <v>17</v>
      </c>
      <c r="H268" s="181">
        <f t="shared" si="16"/>
        <v>260.5</v>
      </c>
      <c r="I268" s="180">
        <v>510</v>
      </c>
      <c r="J268" s="180">
        <v>508</v>
      </c>
      <c r="K268" s="182">
        <f t="shared" si="18"/>
        <v>509</v>
      </c>
      <c r="L268" s="183">
        <v>2116502</v>
      </c>
      <c r="M268" s="183">
        <v>0</v>
      </c>
      <c r="N268" s="183">
        <v>147764</v>
      </c>
      <c r="O268" s="184">
        <f t="shared" si="17"/>
        <v>2264266</v>
      </c>
      <c r="P268" s="185">
        <v>0</v>
      </c>
      <c r="Q268" s="186">
        <f t="shared" si="19"/>
        <v>2264266</v>
      </c>
      <c r="R268" s="187">
        <v>-2458278</v>
      </c>
    </row>
    <row r="269" spans="1:18" ht="14.25">
      <c r="A269" s="178" t="s">
        <v>158</v>
      </c>
      <c r="B269" s="179">
        <v>154.99999999999994</v>
      </c>
      <c r="C269" s="180">
        <v>159.79999999999995</v>
      </c>
      <c r="D269" s="180">
        <v>0</v>
      </c>
      <c r="E269" s="180">
        <v>0</v>
      </c>
      <c r="F269" s="180">
        <v>4</v>
      </c>
      <c r="G269" s="180">
        <v>4</v>
      </c>
      <c r="H269" s="181">
        <f t="shared" si="16"/>
        <v>161.4</v>
      </c>
      <c r="I269" s="180">
        <v>174.8</v>
      </c>
      <c r="J269" s="180">
        <v>179.6</v>
      </c>
      <c r="K269" s="182">
        <f t="shared" si="18"/>
        <v>177.2</v>
      </c>
      <c r="L269" s="183">
        <v>1266440.4</v>
      </c>
      <c r="M269" s="183">
        <v>0</v>
      </c>
      <c r="N269" s="183">
        <v>32184</v>
      </c>
      <c r="O269" s="184">
        <f t="shared" si="17"/>
        <v>1298624</v>
      </c>
      <c r="P269" s="185">
        <v>0</v>
      </c>
      <c r="Q269" s="186">
        <f t="shared" si="19"/>
        <v>1298624</v>
      </c>
      <c r="R269" s="187">
        <v>152437</v>
      </c>
    </row>
    <row r="270" spans="1:18" ht="14.25">
      <c r="A270" s="178" t="s">
        <v>159</v>
      </c>
      <c r="B270" s="179">
        <v>738</v>
      </c>
      <c r="C270" s="180">
        <v>729.5</v>
      </c>
      <c r="D270" s="180">
        <v>0</v>
      </c>
      <c r="E270" s="180">
        <v>0</v>
      </c>
      <c r="F270" s="180">
        <v>13.5</v>
      </c>
      <c r="G270" s="180">
        <v>13.5</v>
      </c>
      <c r="H270" s="181">
        <f t="shared" si="16"/>
        <v>747.25</v>
      </c>
      <c r="I270" s="180">
        <v>834.5</v>
      </c>
      <c r="J270" s="180">
        <v>828</v>
      </c>
      <c r="K270" s="182">
        <f t="shared" si="18"/>
        <v>831.25</v>
      </c>
      <c r="L270" s="183">
        <v>6016156.5</v>
      </c>
      <c r="M270" s="183">
        <v>0</v>
      </c>
      <c r="N270" s="183">
        <v>108621</v>
      </c>
      <c r="O270" s="184">
        <f t="shared" si="17"/>
        <v>6124778</v>
      </c>
      <c r="P270" s="185">
        <v>47635.399999999936</v>
      </c>
      <c r="Q270" s="186">
        <f t="shared" si="19"/>
        <v>6172413.4</v>
      </c>
      <c r="R270" s="187">
        <v>1774653</v>
      </c>
    </row>
    <row r="271" spans="1:18" ht="14.25">
      <c r="A271" s="178" t="s">
        <v>160</v>
      </c>
      <c r="B271" s="179">
        <v>159.99999999999994</v>
      </c>
      <c r="C271" s="180">
        <v>145.79999999999995</v>
      </c>
      <c r="D271" s="180">
        <v>0</v>
      </c>
      <c r="E271" s="180">
        <v>0</v>
      </c>
      <c r="F271" s="180">
        <v>3.6</v>
      </c>
      <c r="G271" s="180">
        <v>3.6</v>
      </c>
      <c r="H271" s="181">
        <f t="shared" si="16"/>
        <v>156.5</v>
      </c>
      <c r="I271" s="180">
        <v>167.2</v>
      </c>
      <c r="J271" s="180">
        <v>153</v>
      </c>
      <c r="K271" s="182">
        <f t="shared" si="18"/>
        <v>160.1</v>
      </c>
      <c r="L271" s="183">
        <v>1230233.4</v>
      </c>
      <c r="M271" s="183">
        <v>0</v>
      </c>
      <c r="N271" s="183">
        <v>28965.6</v>
      </c>
      <c r="O271" s="184">
        <f t="shared" si="17"/>
        <v>1259199</v>
      </c>
      <c r="P271" s="185">
        <v>0</v>
      </c>
      <c r="Q271" s="186">
        <f t="shared" si="19"/>
        <v>1259199</v>
      </c>
      <c r="R271" s="187">
        <v>106571</v>
      </c>
    </row>
    <row r="272" spans="1:18" ht="14.25">
      <c r="A272" s="178" t="s">
        <v>161</v>
      </c>
      <c r="B272" s="179">
        <v>0</v>
      </c>
      <c r="C272" s="180">
        <v>0</v>
      </c>
      <c r="D272" s="180">
        <v>0</v>
      </c>
      <c r="E272" s="180">
        <v>0</v>
      </c>
      <c r="F272" s="180">
        <v>63</v>
      </c>
      <c r="G272" s="180">
        <v>63</v>
      </c>
      <c r="H272" s="181">
        <f t="shared" si="16"/>
        <v>63</v>
      </c>
      <c r="I272" s="180">
        <v>182</v>
      </c>
      <c r="J272" s="180">
        <v>181</v>
      </c>
      <c r="K272" s="182">
        <f t="shared" si="18"/>
        <v>181.5</v>
      </c>
      <c r="L272" s="183">
        <v>0</v>
      </c>
      <c r="M272" s="183">
        <v>0</v>
      </c>
      <c r="N272" s="183">
        <v>547596</v>
      </c>
      <c r="O272" s="184">
        <f t="shared" si="17"/>
        <v>547596</v>
      </c>
      <c r="P272" s="185">
        <v>0</v>
      </c>
      <c r="Q272" s="186">
        <f t="shared" si="19"/>
        <v>547596</v>
      </c>
      <c r="R272" s="187">
        <v>-611402</v>
      </c>
    </row>
    <row r="273" spans="1:18" ht="14.25">
      <c r="A273" s="178" t="s">
        <v>162</v>
      </c>
      <c r="B273" s="179">
        <v>0</v>
      </c>
      <c r="C273" s="180">
        <v>0</v>
      </c>
      <c r="D273" s="180">
        <v>0</v>
      </c>
      <c r="E273" s="180">
        <v>0</v>
      </c>
      <c r="F273" s="180">
        <v>101</v>
      </c>
      <c r="G273" s="180">
        <v>100</v>
      </c>
      <c r="H273" s="181">
        <f t="shared" si="16"/>
        <v>100.5</v>
      </c>
      <c r="I273" s="180">
        <v>237.5</v>
      </c>
      <c r="J273" s="180">
        <v>236.5</v>
      </c>
      <c r="K273" s="182">
        <f t="shared" si="18"/>
        <v>237</v>
      </c>
      <c r="L273" s="183">
        <v>0</v>
      </c>
      <c r="M273" s="183">
        <v>0</v>
      </c>
      <c r="N273" s="183">
        <v>825096</v>
      </c>
      <c r="O273" s="184">
        <f t="shared" si="17"/>
        <v>825096</v>
      </c>
      <c r="P273" s="185">
        <v>0</v>
      </c>
      <c r="Q273" s="186">
        <f t="shared" si="19"/>
        <v>825096</v>
      </c>
      <c r="R273" s="187">
        <v>-384806</v>
      </c>
    </row>
    <row r="274" spans="1:18" ht="14.25">
      <c r="A274" s="178" t="s">
        <v>163</v>
      </c>
      <c r="B274" s="179">
        <v>401</v>
      </c>
      <c r="C274" s="180">
        <v>423.5</v>
      </c>
      <c r="D274" s="180">
        <v>0</v>
      </c>
      <c r="E274" s="180">
        <v>0</v>
      </c>
      <c r="F274" s="180">
        <v>0</v>
      </c>
      <c r="G274" s="180">
        <v>0</v>
      </c>
      <c r="H274" s="181">
        <f t="shared" si="16"/>
        <v>412.25</v>
      </c>
      <c r="I274" s="180">
        <v>409.5</v>
      </c>
      <c r="J274" s="180">
        <v>424.5</v>
      </c>
      <c r="K274" s="182">
        <f t="shared" si="18"/>
        <v>417</v>
      </c>
      <c r="L274" s="183">
        <v>3316963.5</v>
      </c>
      <c r="M274" s="183">
        <v>0</v>
      </c>
      <c r="N274" s="183">
        <v>0</v>
      </c>
      <c r="O274" s="184">
        <f t="shared" si="17"/>
        <v>3316964</v>
      </c>
      <c r="P274" s="185">
        <v>16826.170000000013</v>
      </c>
      <c r="Q274" s="186">
        <f t="shared" si="19"/>
        <v>3333790.17</v>
      </c>
      <c r="R274" s="187">
        <v>-129339</v>
      </c>
    </row>
    <row r="275" spans="1:18" ht="14.25">
      <c r="A275" s="178" t="s">
        <v>164</v>
      </c>
      <c r="B275" s="179">
        <v>0</v>
      </c>
      <c r="C275" s="180">
        <v>0</v>
      </c>
      <c r="D275" s="180">
        <v>133</v>
      </c>
      <c r="E275" s="180">
        <v>131</v>
      </c>
      <c r="F275" s="180">
        <v>47</v>
      </c>
      <c r="G275" s="180">
        <v>47</v>
      </c>
      <c r="H275" s="181">
        <f t="shared" si="16"/>
        <v>179</v>
      </c>
      <c r="I275" s="180">
        <v>350</v>
      </c>
      <c r="J275" s="180">
        <v>348</v>
      </c>
      <c r="K275" s="182">
        <f t="shared" si="18"/>
        <v>349</v>
      </c>
      <c r="L275" s="183">
        <v>0</v>
      </c>
      <c r="M275" s="183">
        <v>1147344</v>
      </c>
      <c r="N275" s="183">
        <v>408524</v>
      </c>
      <c r="O275" s="184">
        <f t="shared" si="17"/>
        <v>1555868</v>
      </c>
      <c r="P275" s="185">
        <v>0</v>
      </c>
      <c r="Q275" s="186">
        <f t="shared" si="19"/>
        <v>1555868</v>
      </c>
      <c r="R275" s="187">
        <v>-2040416</v>
      </c>
    </row>
    <row r="276" spans="1:18" ht="14.25">
      <c r="A276" s="178" t="s">
        <v>286</v>
      </c>
      <c r="B276" s="179">
        <v>0</v>
      </c>
      <c r="C276" s="180">
        <v>0</v>
      </c>
      <c r="D276" s="180">
        <v>1229.1999999999998</v>
      </c>
      <c r="E276" s="180">
        <v>1213.1999999999998</v>
      </c>
      <c r="F276" s="180">
        <v>0</v>
      </c>
      <c r="G276" s="180">
        <v>0</v>
      </c>
      <c r="H276" s="181">
        <f>ROUND(SUM(B276,C276,D276,E276,F276,G276)/2,2)</f>
        <v>1221.2</v>
      </c>
      <c r="I276" s="180">
        <v>1553.6</v>
      </c>
      <c r="J276" s="180">
        <v>1537.6</v>
      </c>
      <c r="K276" s="182">
        <f t="shared" si="18"/>
        <v>1545.6</v>
      </c>
      <c r="L276" s="183">
        <v>0</v>
      </c>
      <c r="M276" s="183">
        <v>10065441.19999999</v>
      </c>
      <c r="N276" s="183">
        <v>0</v>
      </c>
      <c r="O276" s="184">
        <f t="shared" si="17"/>
        <v>10065441</v>
      </c>
      <c r="P276" s="185">
        <v>58258.3299999999</v>
      </c>
      <c r="Q276" s="186">
        <f t="shared" si="19"/>
        <v>10123699.33</v>
      </c>
      <c r="R276" s="187">
        <v>-1516459</v>
      </c>
    </row>
    <row r="277" spans="1:18" ht="14.25">
      <c r="A277" s="178" t="s">
        <v>165</v>
      </c>
      <c r="B277" s="179">
        <v>87.2</v>
      </c>
      <c r="C277" s="180">
        <v>87.80000000000001</v>
      </c>
      <c r="D277" s="180">
        <v>0</v>
      </c>
      <c r="E277" s="180">
        <v>0</v>
      </c>
      <c r="F277" s="180">
        <v>0</v>
      </c>
      <c r="G277" s="180">
        <v>0</v>
      </c>
      <c r="H277" s="181">
        <f aca="true" t="shared" si="20" ref="H277:H310">ROUND(SUM(B277,C277,D277,E277,F277,G277)/2,2)</f>
        <v>87.5</v>
      </c>
      <c r="I277" s="180">
        <v>87.2</v>
      </c>
      <c r="J277" s="180">
        <v>87.8</v>
      </c>
      <c r="K277" s="182">
        <f t="shared" si="18"/>
        <v>87.5</v>
      </c>
      <c r="L277" s="183">
        <v>704024.9999999999</v>
      </c>
      <c r="M277" s="183">
        <v>0</v>
      </c>
      <c r="N277" s="183">
        <v>0</v>
      </c>
      <c r="O277" s="184">
        <f t="shared" si="17"/>
        <v>704025</v>
      </c>
      <c r="P277" s="185">
        <v>0</v>
      </c>
      <c r="Q277" s="186">
        <f t="shared" si="19"/>
        <v>704025</v>
      </c>
      <c r="R277" s="187">
        <v>-380481</v>
      </c>
    </row>
    <row r="278" spans="1:18" ht="14.25">
      <c r="A278" s="178" t="s">
        <v>287</v>
      </c>
      <c r="B278" s="179">
        <v>0</v>
      </c>
      <c r="C278" s="180">
        <v>0</v>
      </c>
      <c r="D278" s="180">
        <v>0</v>
      </c>
      <c r="E278" s="180">
        <v>0</v>
      </c>
      <c r="F278" s="180">
        <v>35</v>
      </c>
      <c r="G278" s="180">
        <v>35</v>
      </c>
      <c r="H278" s="181">
        <f t="shared" si="20"/>
        <v>35</v>
      </c>
      <c r="I278" s="180">
        <v>52</v>
      </c>
      <c r="J278" s="180">
        <v>53</v>
      </c>
      <c r="K278" s="182">
        <f t="shared" si="18"/>
        <v>52.5</v>
      </c>
      <c r="L278" s="183">
        <v>0</v>
      </c>
      <c r="M278" s="183">
        <v>0</v>
      </c>
      <c r="N278" s="183">
        <v>284840</v>
      </c>
      <c r="O278" s="184">
        <f t="shared" si="17"/>
        <v>284840</v>
      </c>
      <c r="P278" s="185">
        <v>0</v>
      </c>
      <c r="Q278" s="186">
        <f t="shared" si="19"/>
        <v>284840</v>
      </c>
      <c r="R278" s="187">
        <v>-27634</v>
      </c>
    </row>
    <row r="279" spans="1:18" ht="14.25">
      <c r="A279" s="178" t="s">
        <v>33</v>
      </c>
      <c r="B279" s="179">
        <v>173.39999999999995</v>
      </c>
      <c r="C279" s="180">
        <v>172.59999999999997</v>
      </c>
      <c r="D279" s="180">
        <v>0</v>
      </c>
      <c r="E279" s="180">
        <v>0</v>
      </c>
      <c r="F279" s="180">
        <v>0</v>
      </c>
      <c r="G279" s="180">
        <v>0</v>
      </c>
      <c r="H279" s="181">
        <f t="shared" si="20"/>
        <v>173</v>
      </c>
      <c r="I279" s="180">
        <v>227.2</v>
      </c>
      <c r="J279" s="180">
        <v>225.2</v>
      </c>
      <c r="K279" s="182">
        <f t="shared" si="18"/>
        <v>226.2</v>
      </c>
      <c r="L279" s="183">
        <v>1391958</v>
      </c>
      <c r="M279" s="183">
        <v>0</v>
      </c>
      <c r="N279" s="183">
        <v>0</v>
      </c>
      <c r="O279" s="184">
        <f t="shared" si="17"/>
        <v>1391958</v>
      </c>
      <c r="P279" s="185">
        <v>0</v>
      </c>
      <c r="Q279" s="186">
        <f t="shared" si="19"/>
        <v>1391958</v>
      </c>
      <c r="R279" s="187">
        <v>-775930</v>
      </c>
    </row>
    <row r="280" spans="1:18" ht="14.25">
      <c r="A280" s="178" t="s">
        <v>288</v>
      </c>
      <c r="B280" s="179">
        <v>153.5</v>
      </c>
      <c r="C280" s="180">
        <v>161</v>
      </c>
      <c r="D280" s="180">
        <v>0</v>
      </c>
      <c r="E280" s="180">
        <v>0</v>
      </c>
      <c r="F280" s="180">
        <v>0</v>
      </c>
      <c r="G280" s="180">
        <v>0</v>
      </c>
      <c r="H280" s="181">
        <f t="shared" si="20"/>
        <v>157.25</v>
      </c>
      <c r="I280" s="180">
        <v>153.5</v>
      </c>
      <c r="J280" s="180">
        <v>161</v>
      </c>
      <c r="K280" s="182">
        <f t="shared" si="18"/>
        <v>157.25</v>
      </c>
      <c r="L280" s="183">
        <v>1265233.5</v>
      </c>
      <c r="M280" s="183">
        <v>0</v>
      </c>
      <c r="N280" s="183">
        <v>0</v>
      </c>
      <c r="O280" s="184">
        <f t="shared" si="17"/>
        <v>1265234</v>
      </c>
      <c r="P280" s="185">
        <v>0</v>
      </c>
      <c r="Q280" s="186">
        <f t="shared" si="19"/>
        <v>1265234</v>
      </c>
      <c r="R280" s="187">
        <v>142490</v>
      </c>
    </row>
    <row r="281" spans="1:18" ht="14.25">
      <c r="A281" s="178" t="s">
        <v>166</v>
      </c>
      <c r="B281" s="179">
        <v>27</v>
      </c>
      <c r="C281" s="180">
        <v>27</v>
      </c>
      <c r="D281" s="180">
        <v>0</v>
      </c>
      <c r="E281" s="180">
        <v>0</v>
      </c>
      <c r="F281" s="180">
        <v>0</v>
      </c>
      <c r="G281" s="180">
        <v>0</v>
      </c>
      <c r="H281" s="181">
        <f t="shared" si="20"/>
        <v>27</v>
      </c>
      <c r="I281" s="180">
        <v>32</v>
      </c>
      <c r="J281" s="180">
        <v>32</v>
      </c>
      <c r="K281" s="182">
        <f t="shared" si="18"/>
        <v>32</v>
      </c>
      <c r="L281" s="183">
        <v>234684</v>
      </c>
      <c r="M281" s="183">
        <v>0</v>
      </c>
      <c r="N281" s="183">
        <v>0</v>
      </c>
      <c r="O281" s="184">
        <f t="shared" si="17"/>
        <v>234684</v>
      </c>
      <c r="P281" s="185">
        <v>0</v>
      </c>
      <c r="Q281" s="186">
        <f t="shared" si="19"/>
        <v>234684</v>
      </c>
      <c r="R281" s="187">
        <v>-710591</v>
      </c>
    </row>
    <row r="282" spans="1:18" ht="14.25">
      <c r="A282" s="178" t="s">
        <v>289</v>
      </c>
      <c r="B282" s="179">
        <v>0</v>
      </c>
      <c r="C282" s="180">
        <v>0</v>
      </c>
      <c r="D282" s="180">
        <v>0</v>
      </c>
      <c r="E282" s="180">
        <v>0</v>
      </c>
      <c r="F282" s="180">
        <v>11</v>
      </c>
      <c r="G282" s="180">
        <v>11</v>
      </c>
      <c r="H282" s="181">
        <f t="shared" si="20"/>
        <v>11</v>
      </c>
      <c r="I282" s="180">
        <v>114.5</v>
      </c>
      <c r="J282" s="180">
        <v>113.5</v>
      </c>
      <c r="K282" s="182">
        <f t="shared" si="18"/>
        <v>114</v>
      </c>
      <c r="L282" s="183">
        <v>0</v>
      </c>
      <c r="M282" s="183">
        <v>0</v>
      </c>
      <c r="N282" s="183">
        <v>88506</v>
      </c>
      <c r="O282" s="184">
        <f t="shared" si="17"/>
        <v>88506</v>
      </c>
      <c r="P282" s="185">
        <v>0</v>
      </c>
      <c r="Q282" s="186">
        <f t="shared" si="19"/>
        <v>88506</v>
      </c>
      <c r="R282" s="187">
        <v>-2745</v>
      </c>
    </row>
    <row r="283" spans="1:18" ht="14.25">
      <c r="A283" s="178" t="s">
        <v>290</v>
      </c>
      <c r="B283" s="179">
        <v>3</v>
      </c>
      <c r="C283" s="180">
        <v>3</v>
      </c>
      <c r="D283" s="180">
        <v>86</v>
      </c>
      <c r="E283" s="180">
        <v>86</v>
      </c>
      <c r="F283" s="180">
        <v>3</v>
      </c>
      <c r="G283" s="180">
        <v>3</v>
      </c>
      <c r="H283" s="181">
        <f t="shared" si="20"/>
        <v>92</v>
      </c>
      <c r="I283" s="180">
        <v>177</v>
      </c>
      <c r="J283" s="180">
        <v>178</v>
      </c>
      <c r="K283" s="182">
        <f t="shared" si="18"/>
        <v>177.5</v>
      </c>
      <c r="L283" s="183">
        <v>24138</v>
      </c>
      <c r="M283" s="183">
        <v>691956</v>
      </c>
      <c r="N283" s="183">
        <v>24138</v>
      </c>
      <c r="O283" s="184">
        <f t="shared" si="17"/>
        <v>740232</v>
      </c>
      <c r="P283" s="185">
        <v>0</v>
      </c>
      <c r="Q283" s="186">
        <f t="shared" si="19"/>
        <v>740232</v>
      </c>
      <c r="R283" s="187">
        <v>404831</v>
      </c>
    </row>
    <row r="284" spans="1:18" ht="14.25">
      <c r="A284" s="178" t="s">
        <v>291</v>
      </c>
      <c r="B284" s="179">
        <v>0</v>
      </c>
      <c r="C284" s="180">
        <v>0</v>
      </c>
      <c r="D284" s="180">
        <v>0</v>
      </c>
      <c r="E284" s="180">
        <v>0</v>
      </c>
      <c r="F284" s="180">
        <v>16</v>
      </c>
      <c r="G284" s="180">
        <v>16</v>
      </c>
      <c r="H284" s="181">
        <f t="shared" si="20"/>
        <v>16</v>
      </c>
      <c r="I284" s="180">
        <v>56.5</v>
      </c>
      <c r="J284" s="180">
        <v>54</v>
      </c>
      <c r="K284" s="182">
        <f t="shared" si="18"/>
        <v>55.25</v>
      </c>
      <c r="L284" s="183">
        <v>0</v>
      </c>
      <c r="M284" s="183">
        <v>0</v>
      </c>
      <c r="N284" s="183">
        <v>128736</v>
      </c>
      <c r="O284" s="184">
        <f t="shared" si="17"/>
        <v>128736</v>
      </c>
      <c r="P284" s="185">
        <v>0</v>
      </c>
      <c r="Q284" s="186">
        <f t="shared" si="19"/>
        <v>128736</v>
      </c>
      <c r="R284" s="187">
        <v>11550</v>
      </c>
    </row>
    <row r="285" spans="1:18" ht="14.25">
      <c r="A285" s="178" t="s">
        <v>292</v>
      </c>
      <c r="B285" s="179">
        <v>54.5</v>
      </c>
      <c r="C285" s="180">
        <v>61.5</v>
      </c>
      <c r="D285" s="180">
        <v>0</v>
      </c>
      <c r="E285" s="180">
        <v>0</v>
      </c>
      <c r="F285" s="180">
        <v>15.5</v>
      </c>
      <c r="G285" s="180">
        <v>15.5</v>
      </c>
      <c r="H285" s="181">
        <f t="shared" si="20"/>
        <v>73.5</v>
      </c>
      <c r="I285" s="180">
        <v>138</v>
      </c>
      <c r="J285" s="180">
        <v>145</v>
      </c>
      <c r="K285" s="182">
        <f t="shared" si="18"/>
        <v>141.5</v>
      </c>
      <c r="L285" s="183">
        <v>466668</v>
      </c>
      <c r="M285" s="183">
        <v>0</v>
      </c>
      <c r="N285" s="183">
        <v>124713</v>
      </c>
      <c r="O285" s="184">
        <f t="shared" si="17"/>
        <v>591381</v>
      </c>
      <c r="P285" s="185">
        <v>0</v>
      </c>
      <c r="Q285" s="186">
        <f t="shared" si="19"/>
        <v>591381</v>
      </c>
      <c r="R285" s="187">
        <v>-827262</v>
      </c>
    </row>
    <row r="286" spans="1:18" ht="14.25">
      <c r="A286" s="178" t="s">
        <v>293</v>
      </c>
      <c r="B286" s="179">
        <v>0</v>
      </c>
      <c r="C286" s="180">
        <v>0</v>
      </c>
      <c r="D286" s="180">
        <v>0</v>
      </c>
      <c r="E286" s="180">
        <v>0</v>
      </c>
      <c r="F286" s="180">
        <v>38</v>
      </c>
      <c r="G286" s="180">
        <v>38</v>
      </c>
      <c r="H286" s="181">
        <f t="shared" si="20"/>
        <v>38</v>
      </c>
      <c r="I286" s="180">
        <v>136</v>
      </c>
      <c r="J286" s="180">
        <v>137</v>
      </c>
      <c r="K286" s="182">
        <f t="shared" si="18"/>
        <v>136.5</v>
      </c>
      <c r="L286" s="183">
        <v>0</v>
      </c>
      <c r="M286" s="183">
        <v>0</v>
      </c>
      <c r="N286" s="183">
        <v>305748</v>
      </c>
      <c r="O286" s="184">
        <f t="shared" si="17"/>
        <v>305748</v>
      </c>
      <c r="P286" s="185">
        <v>0</v>
      </c>
      <c r="Q286" s="186">
        <f t="shared" si="19"/>
        <v>305748</v>
      </c>
      <c r="R286" s="187">
        <v>20400</v>
      </c>
    </row>
    <row r="287" spans="1:18" ht="14.25">
      <c r="A287" s="178" t="s">
        <v>294</v>
      </c>
      <c r="B287" s="179">
        <v>0</v>
      </c>
      <c r="C287" s="180">
        <v>0</v>
      </c>
      <c r="D287" s="180">
        <v>0</v>
      </c>
      <c r="E287" s="180">
        <v>0</v>
      </c>
      <c r="F287" s="180">
        <v>17.5</v>
      </c>
      <c r="G287" s="180">
        <v>17.5</v>
      </c>
      <c r="H287" s="181">
        <f>ROUND(SUM(B287,C287,D287,E287,F287,G287)/2,2)</f>
        <v>17.5</v>
      </c>
      <c r="I287" s="180">
        <v>99.5</v>
      </c>
      <c r="J287" s="180">
        <v>101</v>
      </c>
      <c r="K287" s="182">
        <f t="shared" si="18"/>
        <v>100.25</v>
      </c>
      <c r="L287" s="183">
        <v>0</v>
      </c>
      <c r="M287" s="183">
        <v>0</v>
      </c>
      <c r="N287" s="183">
        <v>140805</v>
      </c>
      <c r="O287" s="184">
        <f>ROUND(SUM(L287:N287),0)</f>
        <v>140805</v>
      </c>
      <c r="P287" s="185">
        <v>0</v>
      </c>
      <c r="Q287" s="186">
        <f>O287+P287</f>
        <v>140805</v>
      </c>
      <c r="R287" s="187">
        <v>-99423</v>
      </c>
    </row>
    <row r="288" spans="1:18" ht="14.25">
      <c r="A288" s="178" t="s">
        <v>295</v>
      </c>
      <c r="B288" s="179">
        <v>0</v>
      </c>
      <c r="C288" s="180">
        <v>0</v>
      </c>
      <c r="D288" s="180">
        <v>0</v>
      </c>
      <c r="E288" s="180">
        <v>0</v>
      </c>
      <c r="F288" s="180">
        <v>15.5</v>
      </c>
      <c r="G288" s="180">
        <v>15</v>
      </c>
      <c r="H288" s="181">
        <f t="shared" si="20"/>
        <v>15.25</v>
      </c>
      <c r="I288" s="180">
        <v>38.5</v>
      </c>
      <c r="J288" s="180">
        <v>39</v>
      </c>
      <c r="K288" s="182">
        <f t="shared" si="18"/>
        <v>38.75</v>
      </c>
      <c r="L288" s="183">
        <v>0</v>
      </c>
      <c r="M288" s="183">
        <v>0</v>
      </c>
      <c r="N288" s="183">
        <v>122701.5</v>
      </c>
      <c r="O288" s="184">
        <f t="shared" si="17"/>
        <v>122702</v>
      </c>
      <c r="P288" s="185">
        <v>0</v>
      </c>
      <c r="Q288" s="186">
        <f t="shared" si="19"/>
        <v>122702</v>
      </c>
      <c r="R288" s="187">
        <v>-244</v>
      </c>
    </row>
    <row r="289" spans="1:18" ht="14.25">
      <c r="A289" s="178" t="s">
        <v>296</v>
      </c>
      <c r="B289" s="179">
        <v>0</v>
      </c>
      <c r="C289" s="180">
        <v>0</v>
      </c>
      <c r="D289" s="180">
        <v>178</v>
      </c>
      <c r="E289" s="180">
        <v>176</v>
      </c>
      <c r="F289" s="180">
        <v>0</v>
      </c>
      <c r="G289" s="180">
        <v>0</v>
      </c>
      <c r="H289" s="181">
        <f t="shared" si="20"/>
        <v>177</v>
      </c>
      <c r="I289" s="180">
        <v>212.5</v>
      </c>
      <c r="J289" s="180">
        <v>211</v>
      </c>
      <c r="K289" s="182">
        <f t="shared" si="18"/>
        <v>211.75</v>
      </c>
      <c r="L289" s="183">
        <v>0</v>
      </c>
      <c r="M289" s="183">
        <v>1424142</v>
      </c>
      <c r="N289" s="183">
        <v>0</v>
      </c>
      <c r="O289" s="184">
        <f t="shared" si="17"/>
        <v>1424142</v>
      </c>
      <c r="P289" s="185">
        <v>0</v>
      </c>
      <c r="Q289" s="186">
        <f t="shared" si="19"/>
        <v>1424142</v>
      </c>
      <c r="R289" s="187">
        <v>168579</v>
      </c>
    </row>
    <row r="290" spans="1:18" ht="14.25">
      <c r="A290" s="178" t="s">
        <v>297</v>
      </c>
      <c r="B290" s="179">
        <v>0</v>
      </c>
      <c r="C290" s="180">
        <v>0</v>
      </c>
      <c r="D290" s="180">
        <v>0</v>
      </c>
      <c r="E290" s="180">
        <v>0</v>
      </c>
      <c r="F290" s="180">
        <v>38</v>
      </c>
      <c r="G290" s="180">
        <v>34</v>
      </c>
      <c r="H290" s="181">
        <f t="shared" si="20"/>
        <v>36</v>
      </c>
      <c r="I290" s="180">
        <v>140</v>
      </c>
      <c r="J290" s="180">
        <v>136</v>
      </c>
      <c r="K290" s="182">
        <f t="shared" si="18"/>
        <v>138</v>
      </c>
      <c r="L290" s="183">
        <v>0</v>
      </c>
      <c r="M290" s="183">
        <v>0</v>
      </c>
      <c r="N290" s="183">
        <v>289656</v>
      </c>
      <c r="O290" s="184">
        <f t="shared" si="17"/>
        <v>289656</v>
      </c>
      <c r="P290" s="185">
        <v>0</v>
      </c>
      <c r="Q290" s="186">
        <f t="shared" si="19"/>
        <v>289656</v>
      </c>
      <c r="R290" s="187">
        <v>-88176</v>
      </c>
    </row>
    <row r="291" spans="1:18" ht="14.25">
      <c r="A291" s="178" t="s">
        <v>298</v>
      </c>
      <c r="B291" s="179">
        <v>0</v>
      </c>
      <c r="C291" s="180">
        <v>0</v>
      </c>
      <c r="D291" s="180">
        <v>0</v>
      </c>
      <c r="E291" s="180">
        <v>0</v>
      </c>
      <c r="F291" s="180">
        <v>11</v>
      </c>
      <c r="G291" s="180">
        <v>11</v>
      </c>
      <c r="H291" s="181">
        <f t="shared" si="20"/>
        <v>11</v>
      </c>
      <c r="I291" s="180">
        <v>149.5</v>
      </c>
      <c r="J291" s="180">
        <v>147.5</v>
      </c>
      <c r="K291" s="182">
        <f t="shared" si="18"/>
        <v>148.5</v>
      </c>
      <c r="L291" s="183">
        <v>0</v>
      </c>
      <c r="M291" s="183">
        <v>0</v>
      </c>
      <c r="N291" s="183">
        <v>88506</v>
      </c>
      <c r="O291" s="184">
        <f t="shared" si="17"/>
        <v>88506</v>
      </c>
      <c r="P291" s="185">
        <v>0</v>
      </c>
      <c r="Q291" s="186">
        <f t="shared" si="19"/>
        <v>88506</v>
      </c>
      <c r="R291" s="187">
        <v>-934</v>
      </c>
    </row>
    <row r="292" spans="1:18" ht="14.25">
      <c r="A292" s="178" t="s">
        <v>299</v>
      </c>
      <c r="B292" s="179">
        <v>0</v>
      </c>
      <c r="C292" s="180">
        <v>0</v>
      </c>
      <c r="D292" s="180">
        <v>0</v>
      </c>
      <c r="E292" s="180">
        <v>0</v>
      </c>
      <c r="F292" s="180">
        <v>44.5</v>
      </c>
      <c r="G292" s="180">
        <v>44.5</v>
      </c>
      <c r="H292" s="181">
        <f t="shared" si="20"/>
        <v>44.5</v>
      </c>
      <c r="I292" s="180">
        <v>148</v>
      </c>
      <c r="J292" s="180">
        <v>148</v>
      </c>
      <c r="K292" s="182">
        <f t="shared" si="18"/>
        <v>148</v>
      </c>
      <c r="L292" s="183">
        <v>0</v>
      </c>
      <c r="M292" s="183">
        <v>0</v>
      </c>
      <c r="N292" s="183">
        <v>358047</v>
      </c>
      <c r="O292" s="184">
        <f t="shared" si="17"/>
        <v>358047</v>
      </c>
      <c r="P292" s="185">
        <v>0</v>
      </c>
      <c r="Q292" s="186">
        <f t="shared" si="19"/>
        <v>358047</v>
      </c>
      <c r="R292" s="187">
        <v>-33920</v>
      </c>
    </row>
    <row r="293" spans="1:18" ht="14.25">
      <c r="A293" s="178" t="s">
        <v>366</v>
      </c>
      <c r="B293" s="179">
        <v>0</v>
      </c>
      <c r="C293" s="180">
        <v>0</v>
      </c>
      <c r="D293" s="180">
        <v>0</v>
      </c>
      <c r="E293" s="180">
        <v>0</v>
      </c>
      <c r="F293" s="180">
        <v>14</v>
      </c>
      <c r="G293" s="180">
        <v>14</v>
      </c>
      <c r="H293" s="181">
        <f t="shared" si="20"/>
        <v>14</v>
      </c>
      <c r="I293" s="180">
        <v>138</v>
      </c>
      <c r="J293" s="180">
        <v>135</v>
      </c>
      <c r="K293" s="182">
        <f t="shared" si="18"/>
        <v>136.5</v>
      </c>
      <c r="L293" s="183">
        <v>0</v>
      </c>
      <c r="M293" s="183">
        <v>0</v>
      </c>
      <c r="N293" s="183">
        <v>112644</v>
      </c>
      <c r="O293" s="184">
        <f t="shared" si="17"/>
        <v>112644</v>
      </c>
      <c r="P293" s="185">
        <v>0</v>
      </c>
      <c r="Q293" s="186">
        <f t="shared" si="19"/>
        <v>112644</v>
      </c>
      <c r="R293" s="187">
        <v>6143</v>
      </c>
    </row>
    <row r="294" spans="1:18" ht="14.25">
      <c r="A294" s="178" t="s">
        <v>300</v>
      </c>
      <c r="B294" s="179">
        <v>0</v>
      </c>
      <c r="C294" s="180">
        <v>0</v>
      </c>
      <c r="D294" s="180">
        <v>0</v>
      </c>
      <c r="E294" s="180">
        <v>0</v>
      </c>
      <c r="F294" s="180">
        <v>43</v>
      </c>
      <c r="G294" s="180">
        <v>42</v>
      </c>
      <c r="H294" s="181">
        <f t="shared" si="20"/>
        <v>42.5</v>
      </c>
      <c r="I294" s="180">
        <v>83</v>
      </c>
      <c r="J294" s="180">
        <v>80</v>
      </c>
      <c r="K294" s="182">
        <f t="shared" si="18"/>
        <v>81.5</v>
      </c>
      <c r="L294" s="183">
        <v>0</v>
      </c>
      <c r="M294" s="183">
        <v>0</v>
      </c>
      <c r="N294" s="183">
        <v>353583</v>
      </c>
      <c r="O294" s="184">
        <f t="shared" si="17"/>
        <v>353583</v>
      </c>
      <c r="P294" s="185">
        <v>0</v>
      </c>
      <c r="Q294" s="186">
        <f t="shared" si="19"/>
        <v>353583</v>
      </c>
      <c r="R294" s="187">
        <v>66648</v>
      </c>
    </row>
    <row r="295" spans="1:18" ht="14.25">
      <c r="A295" s="178" t="s">
        <v>301</v>
      </c>
      <c r="B295" s="179">
        <v>0</v>
      </c>
      <c r="C295" s="180">
        <v>0</v>
      </c>
      <c r="D295" s="180">
        <v>0</v>
      </c>
      <c r="E295" s="180">
        <v>0</v>
      </c>
      <c r="F295" s="180">
        <v>182</v>
      </c>
      <c r="G295" s="180">
        <v>178</v>
      </c>
      <c r="H295" s="181">
        <f t="shared" si="20"/>
        <v>180</v>
      </c>
      <c r="I295" s="180">
        <v>342.5</v>
      </c>
      <c r="J295" s="180">
        <v>327</v>
      </c>
      <c r="K295" s="182">
        <f t="shared" si="18"/>
        <v>334.75</v>
      </c>
      <c r="L295" s="183">
        <v>0</v>
      </c>
      <c r="M295" s="183">
        <v>0</v>
      </c>
      <c r="N295" s="183">
        <v>1468629</v>
      </c>
      <c r="O295" s="184">
        <f>ROUND(SUM(L295:N295),0)</f>
        <v>1468629</v>
      </c>
      <c r="P295" s="185">
        <v>0</v>
      </c>
      <c r="Q295" s="186">
        <f t="shared" si="19"/>
        <v>1468629</v>
      </c>
      <c r="R295" s="187">
        <v>-42502</v>
      </c>
    </row>
    <row r="296" spans="1:18" ht="14.25">
      <c r="A296" s="178" t="s">
        <v>167</v>
      </c>
      <c r="B296" s="179">
        <v>205.39999999999995</v>
      </c>
      <c r="C296" s="180">
        <v>218.39999999999995</v>
      </c>
      <c r="D296" s="180">
        <v>1</v>
      </c>
      <c r="E296" s="180">
        <v>1</v>
      </c>
      <c r="F296" s="180">
        <v>39.800000000000004</v>
      </c>
      <c r="G296" s="180">
        <v>37.2</v>
      </c>
      <c r="H296" s="181">
        <f t="shared" si="20"/>
        <v>251.4</v>
      </c>
      <c r="I296" s="180">
        <v>251.2</v>
      </c>
      <c r="J296" s="180">
        <v>261.6</v>
      </c>
      <c r="K296" s="182">
        <f t="shared" si="18"/>
        <v>256.4</v>
      </c>
      <c r="L296" s="183">
        <v>1707854.4000000006</v>
      </c>
      <c r="M296" s="183">
        <v>8692</v>
      </c>
      <c r="N296" s="183">
        <v>310417</v>
      </c>
      <c r="O296" s="184">
        <f t="shared" si="17"/>
        <v>2026963</v>
      </c>
      <c r="P296" s="185">
        <v>0</v>
      </c>
      <c r="Q296" s="186">
        <f t="shared" si="19"/>
        <v>2026963</v>
      </c>
      <c r="R296" s="187">
        <v>28087</v>
      </c>
    </row>
    <row r="297" spans="1:18" ht="14.25">
      <c r="A297" s="178" t="s">
        <v>168</v>
      </c>
      <c r="B297" s="179">
        <v>0</v>
      </c>
      <c r="C297" s="180">
        <v>0</v>
      </c>
      <c r="D297" s="180">
        <v>0</v>
      </c>
      <c r="E297" s="180">
        <v>0</v>
      </c>
      <c r="F297" s="180">
        <v>90.5</v>
      </c>
      <c r="G297" s="180">
        <v>90.5</v>
      </c>
      <c r="H297" s="181">
        <f t="shared" si="20"/>
        <v>90.5</v>
      </c>
      <c r="I297" s="180">
        <v>406</v>
      </c>
      <c r="J297" s="180">
        <v>407</v>
      </c>
      <c r="K297" s="182">
        <f t="shared" si="18"/>
        <v>406.5</v>
      </c>
      <c r="L297" s="183">
        <v>0</v>
      </c>
      <c r="M297" s="183">
        <v>0</v>
      </c>
      <c r="N297" s="183">
        <v>728163</v>
      </c>
      <c r="O297" s="184">
        <f t="shared" si="17"/>
        <v>728163</v>
      </c>
      <c r="P297" s="185">
        <v>0</v>
      </c>
      <c r="Q297" s="186">
        <f t="shared" si="19"/>
        <v>728163</v>
      </c>
      <c r="R297" s="187">
        <v>-365488</v>
      </c>
    </row>
    <row r="298" spans="1:18" ht="14.25">
      <c r="A298" s="178" t="s">
        <v>302</v>
      </c>
      <c r="B298" s="179">
        <v>0</v>
      </c>
      <c r="C298" s="180">
        <v>0</v>
      </c>
      <c r="D298" s="180">
        <v>0</v>
      </c>
      <c r="E298" s="180">
        <v>0</v>
      </c>
      <c r="F298" s="180">
        <v>50.5</v>
      </c>
      <c r="G298" s="180">
        <v>48.5</v>
      </c>
      <c r="H298" s="181">
        <f t="shared" si="20"/>
        <v>49.5</v>
      </c>
      <c r="I298" s="180">
        <v>96</v>
      </c>
      <c r="J298" s="180">
        <v>95</v>
      </c>
      <c r="K298" s="182">
        <f t="shared" si="18"/>
        <v>95.5</v>
      </c>
      <c r="L298" s="183">
        <v>0</v>
      </c>
      <c r="M298" s="183">
        <v>0</v>
      </c>
      <c r="N298" s="183">
        <v>402799</v>
      </c>
      <c r="O298" s="184">
        <f t="shared" si="17"/>
        <v>402799</v>
      </c>
      <c r="P298" s="185">
        <v>0</v>
      </c>
      <c r="Q298" s="186">
        <f t="shared" si="19"/>
        <v>402799</v>
      </c>
      <c r="R298" s="187">
        <v>24923</v>
      </c>
    </row>
    <row r="299" spans="1:18" ht="14.25">
      <c r="A299" s="178" t="s">
        <v>34</v>
      </c>
      <c r="B299" s="179">
        <v>5</v>
      </c>
      <c r="C299" s="180">
        <v>5</v>
      </c>
      <c r="D299" s="180">
        <v>0</v>
      </c>
      <c r="E299" s="180">
        <v>0</v>
      </c>
      <c r="F299" s="180">
        <v>0</v>
      </c>
      <c r="G299" s="180">
        <v>0</v>
      </c>
      <c r="H299" s="181">
        <f t="shared" si="20"/>
        <v>5</v>
      </c>
      <c r="I299" s="180">
        <v>19.5</v>
      </c>
      <c r="J299" s="180">
        <v>23.5</v>
      </c>
      <c r="K299" s="182">
        <f t="shared" si="18"/>
        <v>21.5</v>
      </c>
      <c r="L299" s="183">
        <v>40876</v>
      </c>
      <c r="M299" s="183">
        <v>0</v>
      </c>
      <c r="N299" s="183">
        <v>0</v>
      </c>
      <c r="O299" s="184">
        <f t="shared" si="17"/>
        <v>40876</v>
      </c>
      <c r="P299" s="185">
        <v>0</v>
      </c>
      <c r="Q299" s="186">
        <f t="shared" si="19"/>
        <v>40876</v>
      </c>
      <c r="R299" s="187">
        <v>-270767</v>
      </c>
    </row>
    <row r="300" spans="1:18" ht="14.25">
      <c r="A300" s="178" t="s">
        <v>367</v>
      </c>
      <c r="B300" s="179">
        <v>0</v>
      </c>
      <c r="C300" s="180">
        <v>0</v>
      </c>
      <c r="D300" s="180">
        <v>0</v>
      </c>
      <c r="E300" s="180">
        <v>0</v>
      </c>
      <c r="F300" s="180">
        <v>45</v>
      </c>
      <c r="G300" s="180">
        <v>44.5</v>
      </c>
      <c r="H300" s="181">
        <f t="shared" si="20"/>
        <v>44.75</v>
      </c>
      <c r="I300" s="180">
        <v>121.5</v>
      </c>
      <c r="J300" s="180">
        <v>121.5</v>
      </c>
      <c r="K300" s="182">
        <f t="shared" si="18"/>
        <v>121.5</v>
      </c>
      <c r="L300" s="183">
        <v>0</v>
      </c>
      <c r="M300" s="183">
        <v>0</v>
      </c>
      <c r="N300" s="183">
        <v>360058.5</v>
      </c>
      <c r="O300" s="184">
        <f t="shared" si="17"/>
        <v>360059</v>
      </c>
      <c r="P300" s="185">
        <v>0</v>
      </c>
      <c r="Q300" s="186">
        <f t="shared" si="19"/>
        <v>360059</v>
      </c>
      <c r="R300" s="187">
        <v>0</v>
      </c>
    </row>
    <row r="301" spans="1:18" ht="14.25">
      <c r="A301" s="178" t="s">
        <v>169</v>
      </c>
      <c r="B301" s="179">
        <v>0</v>
      </c>
      <c r="C301" s="180">
        <v>0</v>
      </c>
      <c r="D301" s="180">
        <v>0</v>
      </c>
      <c r="E301" s="180">
        <v>0</v>
      </c>
      <c r="F301" s="180">
        <v>75</v>
      </c>
      <c r="G301" s="180">
        <v>74</v>
      </c>
      <c r="H301" s="181">
        <f t="shared" si="20"/>
        <v>74.5</v>
      </c>
      <c r="I301" s="180">
        <v>279</v>
      </c>
      <c r="J301" s="180">
        <v>279</v>
      </c>
      <c r="K301" s="182">
        <f t="shared" si="18"/>
        <v>279</v>
      </c>
      <c r="L301" s="183">
        <v>0</v>
      </c>
      <c r="M301" s="183">
        <v>0</v>
      </c>
      <c r="N301" s="183">
        <v>647554</v>
      </c>
      <c r="O301" s="184">
        <f t="shared" si="17"/>
        <v>647554</v>
      </c>
      <c r="P301" s="185">
        <v>0</v>
      </c>
      <c r="Q301" s="186">
        <f t="shared" si="19"/>
        <v>647554</v>
      </c>
      <c r="R301" s="187">
        <v>-438912</v>
      </c>
    </row>
    <row r="302" spans="1:20" ht="14.25">
      <c r="A302" s="178" t="s">
        <v>170</v>
      </c>
      <c r="B302" s="179">
        <v>23</v>
      </c>
      <c r="C302" s="180">
        <v>23</v>
      </c>
      <c r="D302" s="180">
        <v>0</v>
      </c>
      <c r="E302" s="180">
        <v>0</v>
      </c>
      <c r="F302" s="180">
        <v>16</v>
      </c>
      <c r="G302" s="180">
        <v>15</v>
      </c>
      <c r="H302" s="181">
        <f t="shared" si="20"/>
        <v>38.5</v>
      </c>
      <c r="I302" s="180">
        <v>87</v>
      </c>
      <c r="J302" s="180">
        <v>85</v>
      </c>
      <c r="K302" s="182">
        <f t="shared" si="18"/>
        <v>86</v>
      </c>
      <c r="L302" s="183">
        <v>199916</v>
      </c>
      <c r="M302" s="183">
        <v>0</v>
      </c>
      <c r="N302" s="183">
        <v>134726</v>
      </c>
      <c r="O302" s="184">
        <f t="shared" si="17"/>
        <v>334642</v>
      </c>
      <c r="P302" s="185">
        <v>0</v>
      </c>
      <c r="Q302" s="186">
        <f t="shared" si="19"/>
        <v>334642</v>
      </c>
      <c r="R302" s="187">
        <v>-2155824</v>
      </c>
      <c r="T302" s="54" t="s">
        <v>174</v>
      </c>
    </row>
    <row r="303" spans="1:18" ht="14.25">
      <c r="A303" s="178" t="s">
        <v>303</v>
      </c>
      <c r="B303" s="179">
        <v>400</v>
      </c>
      <c r="C303" s="180">
        <v>381</v>
      </c>
      <c r="D303" s="180">
        <v>0</v>
      </c>
      <c r="E303" s="180">
        <v>0</v>
      </c>
      <c r="F303" s="180">
        <v>79</v>
      </c>
      <c r="G303" s="180">
        <v>81</v>
      </c>
      <c r="H303" s="181">
        <f t="shared" si="20"/>
        <v>470.5</v>
      </c>
      <c r="I303" s="180">
        <v>830</v>
      </c>
      <c r="J303" s="180">
        <v>817</v>
      </c>
      <c r="K303" s="182">
        <f t="shared" si="18"/>
        <v>823.5</v>
      </c>
      <c r="L303" s="183">
        <v>3394226</v>
      </c>
      <c r="M303" s="183">
        <v>0</v>
      </c>
      <c r="N303" s="183">
        <v>695360</v>
      </c>
      <c r="O303" s="184">
        <f t="shared" si="17"/>
        <v>4089586</v>
      </c>
      <c r="P303" s="185">
        <v>22652</v>
      </c>
      <c r="Q303" s="186">
        <f t="shared" si="19"/>
        <v>4112238</v>
      </c>
      <c r="R303" s="187">
        <v>-8922273</v>
      </c>
    </row>
    <row r="304" spans="1:18" ht="14.25">
      <c r="A304" s="178" t="s">
        <v>304</v>
      </c>
      <c r="B304" s="179">
        <v>0</v>
      </c>
      <c r="C304" s="180">
        <v>0</v>
      </c>
      <c r="D304" s="180">
        <v>142.5</v>
      </c>
      <c r="E304" s="180">
        <v>139.5</v>
      </c>
      <c r="F304" s="180">
        <v>0</v>
      </c>
      <c r="G304" s="180">
        <v>0</v>
      </c>
      <c r="H304" s="181">
        <f t="shared" si="20"/>
        <v>141</v>
      </c>
      <c r="I304" s="180">
        <v>174.5</v>
      </c>
      <c r="J304" s="180">
        <v>171.5</v>
      </c>
      <c r="K304" s="182">
        <f t="shared" si="18"/>
        <v>173</v>
      </c>
      <c r="L304" s="183">
        <v>0</v>
      </c>
      <c r="M304" s="183">
        <v>1134486</v>
      </c>
      <c r="N304" s="183">
        <v>0</v>
      </c>
      <c r="O304" s="184">
        <f t="shared" si="17"/>
        <v>1134486</v>
      </c>
      <c r="P304" s="185">
        <v>0</v>
      </c>
      <c r="Q304" s="186">
        <f t="shared" si="19"/>
        <v>1134486</v>
      </c>
      <c r="R304" s="187">
        <v>-52032</v>
      </c>
    </row>
    <row r="305" spans="1:18" ht="14.25">
      <c r="A305" s="178" t="s">
        <v>305</v>
      </c>
      <c r="B305" s="179">
        <v>0</v>
      </c>
      <c r="C305" s="180">
        <v>0</v>
      </c>
      <c r="D305" s="180">
        <v>0</v>
      </c>
      <c r="E305" s="180">
        <v>0</v>
      </c>
      <c r="F305" s="180">
        <v>6</v>
      </c>
      <c r="G305" s="180">
        <v>6</v>
      </c>
      <c r="H305" s="181">
        <f t="shared" si="20"/>
        <v>6</v>
      </c>
      <c r="I305" s="180">
        <v>23</v>
      </c>
      <c r="J305" s="180">
        <v>22</v>
      </c>
      <c r="K305" s="182">
        <f t="shared" si="18"/>
        <v>22.5</v>
      </c>
      <c r="L305" s="183">
        <v>0</v>
      </c>
      <c r="M305" s="183">
        <v>0</v>
      </c>
      <c r="N305" s="183">
        <v>52152</v>
      </c>
      <c r="O305" s="184">
        <f t="shared" si="17"/>
        <v>52152</v>
      </c>
      <c r="P305" s="185">
        <v>0</v>
      </c>
      <c r="Q305" s="186">
        <f t="shared" si="19"/>
        <v>52152</v>
      </c>
      <c r="R305" s="187">
        <v>-37037</v>
      </c>
    </row>
    <row r="306" spans="1:18" ht="14.25">
      <c r="A306" s="178" t="s">
        <v>171</v>
      </c>
      <c r="B306" s="179">
        <v>66.5</v>
      </c>
      <c r="C306" s="180">
        <v>68.5</v>
      </c>
      <c r="D306" s="180">
        <v>0</v>
      </c>
      <c r="E306" s="180">
        <v>0</v>
      </c>
      <c r="F306" s="180">
        <v>1.5</v>
      </c>
      <c r="G306" s="180">
        <v>1.5</v>
      </c>
      <c r="H306" s="181">
        <f t="shared" si="20"/>
        <v>69</v>
      </c>
      <c r="I306" s="180">
        <v>72.5</v>
      </c>
      <c r="J306" s="180">
        <v>74.5</v>
      </c>
      <c r="K306" s="182">
        <f t="shared" si="18"/>
        <v>73.5</v>
      </c>
      <c r="L306" s="183">
        <v>543105</v>
      </c>
      <c r="M306" s="183">
        <v>0</v>
      </c>
      <c r="N306" s="183">
        <v>12069</v>
      </c>
      <c r="O306" s="184">
        <f t="shared" si="17"/>
        <v>555174</v>
      </c>
      <c r="P306" s="185">
        <v>0</v>
      </c>
      <c r="Q306" s="186">
        <f t="shared" si="19"/>
        <v>555174</v>
      </c>
      <c r="R306" s="187">
        <v>-82551</v>
      </c>
    </row>
    <row r="307" spans="1:18" ht="14.25">
      <c r="A307" s="178" t="s">
        <v>172</v>
      </c>
      <c r="B307" s="179">
        <v>195.39999999999992</v>
      </c>
      <c r="C307" s="180">
        <v>192.39999999999992</v>
      </c>
      <c r="D307" s="180">
        <v>0</v>
      </c>
      <c r="E307" s="180">
        <v>0</v>
      </c>
      <c r="F307" s="180">
        <v>0</v>
      </c>
      <c r="G307" s="180">
        <v>0</v>
      </c>
      <c r="H307" s="181">
        <f t="shared" si="20"/>
        <v>193.9</v>
      </c>
      <c r="I307" s="180">
        <v>214</v>
      </c>
      <c r="J307" s="180">
        <v>211</v>
      </c>
      <c r="K307" s="182">
        <f t="shared" si="18"/>
        <v>212.5</v>
      </c>
      <c r="L307" s="183">
        <v>1560119.4000000001</v>
      </c>
      <c r="M307" s="183">
        <v>0</v>
      </c>
      <c r="N307" s="183">
        <v>0</v>
      </c>
      <c r="O307" s="184">
        <f t="shared" si="17"/>
        <v>1560119</v>
      </c>
      <c r="P307" s="185">
        <v>0</v>
      </c>
      <c r="Q307" s="186">
        <f t="shared" si="19"/>
        <v>1560119</v>
      </c>
      <c r="R307" s="187">
        <v>-2124788</v>
      </c>
    </row>
    <row r="308" spans="1:18" ht="14.25">
      <c r="A308" s="178" t="s">
        <v>368</v>
      </c>
      <c r="B308" s="179">
        <v>0</v>
      </c>
      <c r="C308" s="180">
        <v>0</v>
      </c>
      <c r="D308" s="180">
        <v>0</v>
      </c>
      <c r="E308" s="180">
        <v>0</v>
      </c>
      <c r="F308" s="180">
        <v>4</v>
      </c>
      <c r="G308" s="180">
        <v>4</v>
      </c>
      <c r="H308" s="181">
        <f t="shared" si="20"/>
        <v>4</v>
      </c>
      <c r="I308" s="180">
        <v>27</v>
      </c>
      <c r="J308" s="180">
        <v>28</v>
      </c>
      <c r="K308" s="182">
        <f t="shared" si="18"/>
        <v>27.5</v>
      </c>
      <c r="L308" s="183">
        <v>0</v>
      </c>
      <c r="M308" s="183">
        <v>0</v>
      </c>
      <c r="N308" s="183">
        <v>32184</v>
      </c>
      <c r="O308" s="184">
        <f t="shared" si="17"/>
        <v>32184</v>
      </c>
      <c r="P308" s="185">
        <v>0</v>
      </c>
      <c r="Q308" s="186">
        <f t="shared" si="19"/>
        <v>32184</v>
      </c>
      <c r="R308" s="187">
        <v>0</v>
      </c>
    </row>
    <row r="309" spans="1:18" ht="14.25">
      <c r="A309" s="178" t="s">
        <v>306</v>
      </c>
      <c r="B309" s="179">
        <v>33</v>
      </c>
      <c r="C309" s="180">
        <v>33</v>
      </c>
      <c r="D309" s="180">
        <v>0</v>
      </c>
      <c r="E309" s="180">
        <v>0</v>
      </c>
      <c r="F309" s="180">
        <v>12</v>
      </c>
      <c r="G309" s="180">
        <v>12</v>
      </c>
      <c r="H309" s="181">
        <f t="shared" si="20"/>
        <v>45</v>
      </c>
      <c r="I309" s="180">
        <v>86.5</v>
      </c>
      <c r="J309" s="180">
        <v>86.5</v>
      </c>
      <c r="K309" s="182">
        <f t="shared" si="18"/>
        <v>86.5</v>
      </c>
      <c r="L309" s="183">
        <v>265518</v>
      </c>
      <c r="M309" s="183">
        <v>0</v>
      </c>
      <c r="N309" s="183">
        <v>96552</v>
      </c>
      <c r="O309" s="184">
        <f t="shared" si="17"/>
        <v>362070</v>
      </c>
      <c r="P309" s="185">
        <v>0</v>
      </c>
      <c r="Q309" s="186">
        <f t="shared" si="19"/>
        <v>362070</v>
      </c>
      <c r="R309" s="187">
        <v>-300046</v>
      </c>
    </row>
    <row r="310" spans="1:18" ht="14.25">
      <c r="A310" s="178" t="s">
        <v>307</v>
      </c>
      <c r="B310" s="179">
        <v>0</v>
      </c>
      <c r="C310" s="180">
        <v>0</v>
      </c>
      <c r="D310" s="180">
        <v>0</v>
      </c>
      <c r="E310" s="180">
        <v>0</v>
      </c>
      <c r="F310" s="180">
        <v>9</v>
      </c>
      <c r="G310" s="180">
        <v>9</v>
      </c>
      <c r="H310" s="181">
        <f t="shared" si="20"/>
        <v>9</v>
      </c>
      <c r="I310" s="180">
        <v>84.5</v>
      </c>
      <c r="J310" s="180">
        <v>84.5</v>
      </c>
      <c r="K310" s="182">
        <f t="shared" si="18"/>
        <v>84.5</v>
      </c>
      <c r="L310" s="183">
        <v>0</v>
      </c>
      <c r="M310" s="183">
        <v>0</v>
      </c>
      <c r="N310" s="183">
        <v>72414</v>
      </c>
      <c r="O310" s="184">
        <f t="shared" si="17"/>
        <v>72414</v>
      </c>
      <c r="P310" s="185">
        <v>0</v>
      </c>
      <c r="Q310" s="186">
        <f t="shared" si="19"/>
        <v>72414</v>
      </c>
      <c r="R310" s="187">
        <v>-6369</v>
      </c>
    </row>
    <row r="311" spans="1:16" ht="14.25">
      <c r="A311" s="188"/>
      <c r="B311" s="189">
        <f aca="true" t="shared" si="21" ref="B311:G311">SUM(B3:B310)</f>
        <v>28123.60000000001</v>
      </c>
      <c r="C311" s="180">
        <f t="shared" si="21"/>
        <v>27701.100000000006</v>
      </c>
      <c r="D311" s="89">
        <f t="shared" si="21"/>
        <v>3557</v>
      </c>
      <c r="E311" s="89">
        <f t="shared" si="21"/>
        <v>3423.7</v>
      </c>
      <c r="F311" s="89">
        <f t="shared" si="21"/>
        <v>9390.900000000001</v>
      </c>
      <c r="G311" s="89">
        <f t="shared" si="21"/>
        <v>9239.300000000005</v>
      </c>
      <c r="I311" s="190">
        <f aca="true" t="shared" si="22" ref="I311:N311">SUM(I3:I310)</f>
        <v>73600.7</v>
      </c>
      <c r="J311" s="190">
        <f t="shared" si="22"/>
        <v>72704.6</v>
      </c>
      <c r="K311" s="89">
        <f t="shared" si="22"/>
        <v>73152.64999999998</v>
      </c>
      <c r="L311" s="90">
        <f t="shared" si="22"/>
        <v>228644493.09999996</v>
      </c>
      <c r="M311" s="90">
        <f t="shared" si="22"/>
        <v>28536202.099999994</v>
      </c>
      <c r="N311" s="90">
        <f t="shared" si="22"/>
        <v>76393427.6</v>
      </c>
      <c r="P311" s="97">
        <f>SUM(P3:P310)</f>
        <v>1220340.459999999</v>
      </c>
    </row>
    <row r="312" spans="2:14" ht="14.25">
      <c r="B312" s="189"/>
      <c r="N312" s="54" t="s">
        <v>174</v>
      </c>
    </row>
    <row r="313" spans="3:13" ht="12">
      <c r="C313" s="56" t="s">
        <v>174</v>
      </c>
      <c r="D313" s="54" t="s">
        <v>174</v>
      </c>
      <c r="E313" s="54" t="s">
        <v>174</v>
      </c>
      <c r="F313" s="54" t="s">
        <v>174</v>
      </c>
      <c r="G313" s="54" t="s">
        <v>174</v>
      </c>
      <c r="I313" s="54" t="s">
        <v>174</v>
      </c>
      <c r="J313" s="54" t="s">
        <v>174</v>
      </c>
      <c r="L313" s="54" t="s">
        <v>174</v>
      </c>
      <c r="M313" s="54" t="s">
        <v>174</v>
      </c>
    </row>
    <row r="315" spans="1:18" ht="12">
      <c r="A315" s="92">
        <v>1</v>
      </c>
      <c r="B315" s="92">
        <v>2</v>
      </c>
      <c r="C315" s="93">
        <v>3</v>
      </c>
      <c r="D315" s="92">
        <v>4</v>
      </c>
      <c r="E315" s="92">
        <v>5</v>
      </c>
      <c r="F315" s="93">
        <v>6</v>
      </c>
      <c r="G315" s="92">
        <v>7</v>
      </c>
      <c r="H315" s="92">
        <v>8</v>
      </c>
      <c r="I315" s="93">
        <v>9</v>
      </c>
      <c r="J315" s="92">
        <v>10</v>
      </c>
      <c r="K315" s="92">
        <v>11</v>
      </c>
      <c r="L315" s="93">
        <v>12</v>
      </c>
      <c r="M315" s="92">
        <v>13</v>
      </c>
      <c r="N315" s="92">
        <v>14</v>
      </c>
      <c r="O315" s="94">
        <v>15</v>
      </c>
      <c r="P315" s="96">
        <v>16</v>
      </c>
      <c r="Q315" s="92">
        <v>17</v>
      </c>
      <c r="R315" s="93">
        <v>18</v>
      </c>
    </row>
  </sheetData>
  <sheetProtection password="F5DF" sheet="1"/>
  <autoFilter ref="A2:R313"/>
  <mergeCells count="5">
    <mergeCell ref="B1:C1"/>
    <mergeCell ref="D1:E1"/>
    <mergeCell ref="F1:G1"/>
    <mergeCell ref="I1:K1"/>
    <mergeCell ref="L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Kratz</dc:creator>
  <cp:keywords/>
  <dc:description/>
  <cp:lastModifiedBy>Kratz, Andrea M.   DPI</cp:lastModifiedBy>
  <cp:lastPrinted>2020-08-04T23:17:25Z</cp:lastPrinted>
  <dcterms:created xsi:type="dcterms:W3CDTF">2014-09-17T14:19:21Z</dcterms:created>
  <dcterms:modified xsi:type="dcterms:W3CDTF">2020-09-01T17:34:17Z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39521823</vt:i4>
  </property>
  <property fmtid="{D5CDD505-2E9C-101B-9397-08002B2CF9AE}" pid="3" name="_NewReviewCycle">
    <vt:lpwstr/>
  </property>
  <property fmtid="{D5CDD505-2E9C-101B-9397-08002B2CF9AE}" pid="4" name="_EmailSubject">
    <vt:lpwstr>GAAP Supplemental Schedule.xls</vt:lpwstr>
  </property>
  <property fmtid="{D5CDD505-2E9C-101B-9397-08002B2CF9AE}" pid="5" name="_AuthorEmail">
    <vt:lpwstr>Terry.Casper@dpi.wi.gov</vt:lpwstr>
  </property>
  <property fmtid="{D5CDD505-2E9C-101B-9397-08002B2CF9AE}" pid="6" name="_AuthorEmailDisplayName">
    <vt:lpwstr>Casper, Terry W.   DPI</vt:lpwstr>
  </property>
  <property fmtid="{D5CDD505-2E9C-101B-9397-08002B2CF9AE}" pid="7" name="_PreviousAdHocReviewCycleID">
    <vt:i4>599545806</vt:i4>
  </property>
  <property fmtid="{D5CDD505-2E9C-101B-9397-08002B2CF9AE}" pid="8" name="_ReviewingToolsShownOnce">
    <vt:lpwstr/>
  </property>
</Properties>
</file>