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T\Categorical Aids\High Cost Pupil Transportation Aid\FY 2018 High Cost Transportation Aid\"/>
    </mc:Choice>
  </mc:AlternateContent>
  <bookViews>
    <workbookView xWindow="0" yWindow="0" windowWidth="25200" windowHeight="11856"/>
  </bookViews>
  <sheets>
    <sheet name="FY17 High Cost Transportation" sheetId="1" r:id="rId1"/>
    <sheet name="FY2016 Stop Gap" sheetId="4" r:id="rId2"/>
    <sheet name="Payment" sheetId="5" state="hidden" r:id="rId3"/>
    <sheet name="SQL" sheetId="2" state="hidden" r:id="rId4"/>
    <sheet name="Headers" sheetId="3" state="hidden" r:id="rId5"/>
  </sheets>
  <definedNames>
    <definedName name="_xlnm.Print_Area" localSheetId="0">'FY17 High Cost Transportation'!$A$1:$AD$448</definedName>
    <definedName name="_xlnm.Print_Titles" localSheetId="0">'FY17 High Cost Transportation'!$1:$2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2" i="5" l="1"/>
  <c r="W23" i="4" l="1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W82" i="4"/>
  <c r="W83" i="4"/>
  <c r="W84" i="4"/>
  <c r="W85" i="4"/>
  <c r="W86" i="4"/>
  <c r="W87" i="4"/>
  <c r="W88" i="4"/>
  <c r="W89" i="4"/>
  <c r="W90" i="4"/>
  <c r="W91" i="4"/>
  <c r="W92" i="4"/>
  <c r="W93" i="4"/>
  <c r="W94" i="4"/>
  <c r="W95" i="4"/>
  <c r="W96" i="4"/>
  <c r="W97" i="4"/>
  <c r="W98" i="4"/>
  <c r="W99" i="4"/>
  <c r="W100" i="4"/>
  <c r="W101" i="4"/>
  <c r="W102" i="4"/>
  <c r="W103" i="4"/>
  <c r="W104" i="4"/>
  <c r="W105" i="4"/>
  <c r="W106" i="4"/>
  <c r="W107" i="4"/>
  <c r="W108" i="4"/>
  <c r="W109" i="4"/>
  <c r="W110" i="4"/>
  <c r="W111" i="4"/>
  <c r="W112" i="4"/>
  <c r="W113" i="4"/>
  <c r="W114" i="4"/>
  <c r="W115" i="4"/>
  <c r="W116" i="4"/>
  <c r="W117" i="4"/>
  <c r="W118" i="4"/>
  <c r="W119" i="4"/>
  <c r="W120" i="4"/>
  <c r="W121" i="4"/>
  <c r="W122" i="4"/>
  <c r="W123" i="4"/>
  <c r="W124" i="4"/>
  <c r="W125" i="4"/>
  <c r="W126" i="4"/>
  <c r="W127" i="4"/>
  <c r="W128" i="4"/>
  <c r="W129" i="4"/>
  <c r="W130" i="4"/>
  <c r="W131" i="4"/>
  <c r="W132" i="4"/>
  <c r="W133" i="4"/>
  <c r="W134" i="4"/>
  <c r="W135" i="4"/>
  <c r="W136" i="4"/>
  <c r="W137" i="4"/>
  <c r="W138" i="4"/>
  <c r="W139" i="4"/>
  <c r="W140" i="4"/>
  <c r="W141" i="4"/>
  <c r="W142" i="4"/>
  <c r="W143" i="4"/>
  <c r="W144" i="4"/>
  <c r="W145" i="4"/>
  <c r="W146" i="4"/>
  <c r="W147" i="4"/>
  <c r="W148" i="4"/>
  <c r="W149" i="4"/>
  <c r="W150" i="4"/>
  <c r="W151" i="4"/>
  <c r="W152" i="4"/>
  <c r="W153" i="4"/>
  <c r="W154" i="4"/>
  <c r="W155" i="4"/>
  <c r="W156" i="4"/>
  <c r="W157" i="4"/>
  <c r="W158" i="4"/>
  <c r="W159" i="4"/>
  <c r="W160" i="4"/>
  <c r="W161" i="4"/>
  <c r="W162" i="4"/>
  <c r="W163" i="4"/>
  <c r="W164" i="4"/>
  <c r="W165" i="4"/>
  <c r="W166" i="4"/>
  <c r="W167" i="4"/>
  <c r="W168" i="4"/>
  <c r="W169" i="4"/>
  <c r="W170" i="4"/>
  <c r="W171" i="4"/>
  <c r="W172" i="4"/>
  <c r="W173" i="4"/>
  <c r="W174" i="4"/>
  <c r="W175" i="4"/>
  <c r="W176" i="4"/>
  <c r="W177" i="4"/>
  <c r="W178" i="4"/>
  <c r="W179" i="4"/>
  <c r="W180" i="4"/>
  <c r="W181" i="4"/>
  <c r="W182" i="4"/>
  <c r="W183" i="4"/>
  <c r="W184" i="4"/>
  <c r="W185" i="4"/>
  <c r="W186" i="4"/>
  <c r="W187" i="4"/>
  <c r="W188" i="4"/>
  <c r="W189" i="4"/>
  <c r="W190" i="4"/>
  <c r="W191" i="4"/>
  <c r="W192" i="4"/>
  <c r="W193" i="4"/>
  <c r="W194" i="4"/>
  <c r="W195" i="4"/>
  <c r="W196" i="4"/>
  <c r="W197" i="4"/>
  <c r="W198" i="4"/>
  <c r="W199" i="4"/>
  <c r="W200" i="4"/>
  <c r="W201" i="4"/>
  <c r="W202" i="4"/>
  <c r="W203" i="4"/>
  <c r="W204" i="4"/>
  <c r="W205" i="4"/>
  <c r="W206" i="4"/>
  <c r="W207" i="4"/>
  <c r="W208" i="4"/>
  <c r="W209" i="4"/>
  <c r="W210" i="4"/>
  <c r="W211" i="4"/>
  <c r="W212" i="4"/>
  <c r="W213" i="4"/>
  <c r="W214" i="4"/>
  <c r="W215" i="4"/>
  <c r="W216" i="4"/>
  <c r="W217" i="4"/>
  <c r="W218" i="4"/>
  <c r="W219" i="4"/>
  <c r="W220" i="4"/>
  <c r="W221" i="4"/>
  <c r="W222" i="4"/>
  <c r="W223" i="4"/>
  <c r="W224" i="4"/>
  <c r="W225" i="4"/>
  <c r="W226" i="4"/>
  <c r="W227" i="4"/>
  <c r="W228" i="4"/>
  <c r="W229" i="4"/>
  <c r="W230" i="4"/>
  <c r="W231" i="4"/>
  <c r="W232" i="4"/>
  <c r="W233" i="4"/>
  <c r="W234" i="4"/>
  <c r="W235" i="4"/>
  <c r="W236" i="4"/>
  <c r="W237" i="4"/>
  <c r="W238" i="4"/>
  <c r="W239" i="4"/>
  <c r="W240" i="4"/>
  <c r="W241" i="4"/>
  <c r="W242" i="4"/>
  <c r="W243" i="4"/>
  <c r="W244" i="4"/>
  <c r="W245" i="4"/>
  <c r="W246" i="4"/>
  <c r="W247" i="4"/>
  <c r="W248" i="4"/>
  <c r="W249" i="4"/>
  <c r="W250" i="4"/>
  <c r="W251" i="4"/>
  <c r="W252" i="4"/>
  <c r="W253" i="4"/>
  <c r="W254" i="4"/>
  <c r="W255" i="4"/>
  <c r="W256" i="4"/>
  <c r="W257" i="4"/>
  <c r="W258" i="4"/>
  <c r="W259" i="4"/>
  <c r="W260" i="4"/>
  <c r="W261" i="4"/>
  <c r="W262" i="4"/>
  <c r="W263" i="4"/>
  <c r="W264" i="4"/>
  <c r="W265" i="4"/>
  <c r="W266" i="4"/>
  <c r="W267" i="4"/>
  <c r="W268" i="4"/>
  <c r="W269" i="4"/>
  <c r="W270" i="4"/>
  <c r="W271" i="4"/>
  <c r="W272" i="4"/>
  <c r="W273" i="4"/>
  <c r="W274" i="4"/>
  <c r="W275" i="4"/>
  <c r="W276" i="4"/>
  <c r="W277" i="4"/>
  <c r="W278" i="4"/>
  <c r="W279" i="4"/>
  <c r="W280" i="4"/>
  <c r="W281" i="4"/>
  <c r="W282" i="4"/>
  <c r="W283" i="4"/>
  <c r="W284" i="4"/>
  <c r="W285" i="4"/>
  <c r="W286" i="4"/>
  <c r="W287" i="4"/>
  <c r="W288" i="4"/>
  <c r="W289" i="4"/>
  <c r="W290" i="4"/>
  <c r="W291" i="4"/>
  <c r="W292" i="4"/>
  <c r="W293" i="4"/>
  <c r="W294" i="4"/>
  <c r="W295" i="4"/>
  <c r="W296" i="4"/>
  <c r="W297" i="4"/>
  <c r="W298" i="4"/>
  <c r="W299" i="4"/>
  <c r="W300" i="4"/>
  <c r="W301" i="4"/>
  <c r="W302" i="4"/>
  <c r="W303" i="4"/>
  <c r="W304" i="4"/>
  <c r="W305" i="4"/>
  <c r="W306" i="4"/>
  <c r="W307" i="4"/>
  <c r="W308" i="4"/>
  <c r="W309" i="4"/>
  <c r="W310" i="4"/>
  <c r="W311" i="4"/>
  <c r="W312" i="4"/>
  <c r="W313" i="4"/>
  <c r="W314" i="4"/>
  <c r="W315" i="4"/>
  <c r="W316" i="4"/>
  <c r="W317" i="4"/>
  <c r="W318" i="4"/>
  <c r="W319" i="4"/>
  <c r="W320" i="4"/>
  <c r="W321" i="4"/>
  <c r="W322" i="4"/>
  <c r="W323" i="4"/>
  <c r="W324" i="4"/>
  <c r="W325" i="4"/>
  <c r="W326" i="4"/>
  <c r="W327" i="4"/>
  <c r="W328" i="4"/>
  <c r="W329" i="4"/>
  <c r="W330" i="4"/>
  <c r="W331" i="4"/>
  <c r="W332" i="4"/>
  <c r="W333" i="4"/>
  <c r="W334" i="4"/>
  <c r="W335" i="4"/>
  <c r="W336" i="4"/>
  <c r="W337" i="4"/>
  <c r="W338" i="4"/>
  <c r="W339" i="4"/>
  <c r="W340" i="4"/>
  <c r="W341" i="4"/>
  <c r="W342" i="4"/>
  <c r="W343" i="4"/>
  <c r="W344" i="4"/>
  <c r="W345" i="4"/>
  <c r="W346" i="4"/>
  <c r="W347" i="4"/>
  <c r="W348" i="4"/>
  <c r="W349" i="4"/>
  <c r="W350" i="4"/>
  <c r="W351" i="4"/>
  <c r="W352" i="4"/>
  <c r="W353" i="4"/>
  <c r="W354" i="4"/>
  <c r="W355" i="4"/>
  <c r="W356" i="4"/>
  <c r="W357" i="4"/>
  <c r="W358" i="4"/>
  <c r="W359" i="4"/>
  <c r="W360" i="4"/>
  <c r="W361" i="4"/>
  <c r="W362" i="4"/>
  <c r="W363" i="4"/>
  <c r="W364" i="4"/>
  <c r="W365" i="4"/>
  <c r="W366" i="4"/>
  <c r="W367" i="4"/>
  <c r="W368" i="4"/>
  <c r="W369" i="4"/>
  <c r="W370" i="4"/>
  <c r="W371" i="4"/>
  <c r="W372" i="4"/>
  <c r="W373" i="4"/>
  <c r="W374" i="4"/>
  <c r="W375" i="4"/>
  <c r="W376" i="4"/>
  <c r="W377" i="4"/>
  <c r="W378" i="4"/>
  <c r="W379" i="4"/>
  <c r="W380" i="4"/>
  <c r="W381" i="4"/>
  <c r="W382" i="4"/>
  <c r="W383" i="4"/>
  <c r="W384" i="4"/>
  <c r="W385" i="4"/>
  <c r="W386" i="4"/>
  <c r="W387" i="4"/>
  <c r="W388" i="4"/>
  <c r="W389" i="4"/>
  <c r="W390" i="4"/>
  <c r="W391" i="4"/>
  <c r="W392" i="4"/>
  <c r="W393" i="4"/>
  <c r="W394" i="4"/>
  <c r="W395" i="4"/>
  <c r="W396" i="4"/>
  <c r="W397" i="4"/>
  <c r="W398" i="4"/>
  <c r="W399" i="4"/>
  <c r="W400" i="4"/>
  <c r="W401" i="4"/>
  <c r="W402" i="4"/>
  <c r="W403" i="4"/>
  <c r="W404" i="4"/>
  <c r="W405" i="4"/>
  <c r="W406" i="4"/>
  <c r="W407" i="4"/>
  <c r="W408" i="4"/>
  <c r="W409" i="4"/>
  <c r="W410" i="4"/>
  <c r="W411" i="4"/>
  <c r="W412" i="4"/>
  <c r="W413" i="4"/>
  <c r="W414" i="4"/>
  <c r="W415" i="4"/>
  <c r="W416" i="4"/>
  <c r="W417" i="4"/>
  <c r="W418" i="4"/>
  <c r="W419" i="4"/>
  <c r="W420" i="4"/>
  <c r="W421" i="4"/>
  <c r="W422" i="4"/>
  <c r="W423" i="4"/>
  <c r="W424" i="4"/>
  <c r="W425" i="4"/>
  <c r="W426" i="4"/>
  <c r="W16" i="4"/>
  <c r="W17" i="4"/>
  <c r="W18" i="4"/>
  <c r="W19" i="4"/>
  <c r="W20" i="4"/>
  <c r="W21" i="4"/>
  <c r="W22" i="4"/>
  <c r="W6" i="4"/>
  <c r="W7" i="4"/>
  <c r="W8" i="4"/>
  <c r="W9" i="4"/>
  <c r="W10" i="4"/>
  <c r="W11" i="4"/>
  <c r="W12" i="4"/>
  <c r="W13" i="4"/>
  <c r="W14" i="4"/>
  <c r="W15" i="4"/>
  <c r="W5" i="4"/>
  <c r="AE5" i="4" l="1"/>
  <c r="AE6" i="4"/>
  <c r="AE7" i="4"/>
  <c r="AE8" i="4"/>
  <c r="AE9" i="4"/>
  <c r="AE10" i="4"/>
  <c r="AE11" i="4"/>
  <c r="AE12" i="4"/>
  <c r="AE13" i="4"/>
  <c r="AE14" i="4"/>
  <c r="AE15" i="4"/>
  <c r="AE16" i="4"/>
  <c r="AE17" i="4"/>
  <c r="AD144" i="4" l="1"/>
  <c r="AD146" i="4"/>
  <c r="AD19" i="4"/>
  <c r="AD147" i="4"/>
  <c r="AD149" i="4"/>
  <c r="AD151" i="4"/>
  <c r="AD152" i="4"/>
  <c r="AD153" i="4"/>
  <c r="AD24" i="4"/>
  <c r="AD154" i="4"/>
  <c r="AD156" i="4"/>
  <c r="AD158" i="4"/>
  <c r="AD159" i="4"/>
  <c r="AD161" i="4"/>
  <c r="AD163" i="4"/>
  <c r="AD165" i="4"/>
  <c r="AD26" i="4"/>
  <c r="AD167" i="4"/>
  <c r="AD169" i="4"/>
  <c r="AD32" i="4"/>
  <c r="AD172" i="4"/>
  <c r="AD174" i="4"/>
  <c r="AD175" i="4"/>
  <c r="AD176" i="4"/>
  <c r="AD35" i="4"/>
  <c r="AD181" i="4"/>
  <c r="AD183" i="4"/>
  <c r="AD185" i="4"/>
  <c r="AD189" i="4"/>
  <c r="AD194" i="4"/>
  <c r="AD197" i="4"/>
  <c r="AD145" i="4"/>
  <c r="AD148" i="4"/>
  <c r="AD150" i="4"/>
  <c r="AD22" i="4"/>
  <c r="AD23" i="4"/>
  <c r="AD155" i="4"/>
  <c r="AD157" i="4"/>
  <c r="AD160" i="4"/>
  <c r="AD162" i="4"/>
  <c r="AD164" i="4"/>
  <c r="AD166" i="4"/>
  <c r="AD168" i="4"/>
  <c r="AD170" i="4"/>
  <c r="AD30" i="4"/>
  <c r="AD171" i="4"/>
  <c r="AD173" i="4"/>
  <c r="AD33" i="4"/>
  <c r="AD34" i="4"/>
  <c r="AD177" i="4"/>
  <c r="AD178" i="4"/>
  <c r="AD179" i="4"/>
  <c r="AD180" i="4"/>
  <c r="AD182" i="4"/>
  <c r="AD184" i="4"/>
  <c r="AD186" i="4"/>
  <c r="AD187" i="4"/>
  <c r="AD42" i="4"/>
  <c r="AD188" i="4"/>
  <c r="AD190" i="4"/>
  <c r="AD191" i="4"/>
  <c r="AD192" i="4"/>
  <c r="AD193" i="4"/>
  <c r="AD195" i="4"/>
  <c r="AD196" i="4"/>
  <c r="AD198" i="4"/>
  <c r="AA1" i="4"/>
  <c r="AD143" i="4" l="1"/>
  <c r="AD200" i="4"/>
  <c r="AD201" i="4"/>
  <c r="AD203" i="4"/>
  <c r="AD51" i="4"/>
  <c r="AD52" i="4"/>
  <c r="AD205" i="4"/>
  <c r="AD207" i="4"/>
  <c r="AD210" i="4"/>
  <c r="AD55" i="4"/>
  <c r="AD56" i="4"/>
  <c r="AD212" i="4"/>
  <c r="AD214" i="4"/>
  <c r="AD215" i="4"/>
  <c r="AD216" i="4"/>
  <c r="AD220" i="4"/>
  <c r="AD59" i="4"/>
  <c r="AD61" i="4"/>
  <c r="AD63" i="4"/>
  <c r="AD222" i="4"/>
  <c r="AD223" i="4"/>
  <c r="AD224" i="4"/>
  <c r="AD225" i="4"/>
  <c r="AD226" i="4"/>
  <c r="AD227" i="4"/>
  <c r="AD66" i="4"/>
  <c r="AD230" i="4"/>
  <c r="AD231" i="4"/>
  <c r="AD232" i="4"/>
  <c r="AD68" i="4"/>
  <c r="AD233" i="4"/>
  <c r="AD235" i="4"/>
  <c r="AD236" i="4"/>
  <c r="AD238" i="4"/>
  <c r="AD239" i="4"/>
  <c r="AD240" i="4"/>
  <c r="AD71" i="4"/>
  <c r="AD241" i="4"/>
  <c r="AD242" i="4"/>
  <c r="AD73" i="4"/>
  <c r="AD243" i="4"/>
  <c r="AD244" i="4"/>
  <c r="AD245" i="4"/>
  <c r="AD246" i="4"/>
  <c r="AD248" i="4"/>
  <c r="AD249" i="4"/>
  <c r="AD250" i="4"/>
  <c r="AD74" i="4"/>
  <c r="AD253" i="4"/>
  <c r="AD254" i="4"/>
  <c r="AD75" i="4"/>
  <c r="AD255" i="4"/>
  <c r="AD256" i="4"/>
  <c r="AD258" i="4"/>
  <c r="AD260" i="4"/>
  <c r="AD261" i="4"/>
  <c r="AD79" i="4"/>
  <c r="AD262" i="4"/>
  <c r="AD263" i="4"/>
  <c r="AD80" i="4"/>
  <c r="AD264" i="4"/>
  <c r="AD265" i="4"/>
  <c r="AD266" i="4"/>
  <c r="AD81" i="4"/>
  <c r="AD268" i="4"/>
  <c r="AD270" i="4"/>
  <c r="AD271" i="4"/>
  <c r="AD272" i="4"/>
  <c r="AD273" i="4"/>
  <c r="AD274" i="4"/>
  <c r="AD275" i="4"/>
  <c r="AD276" i="4"/>
  <c r="AD277" i="4"/>
  <c r="AD278" i="4"/>
  <c r="AD280" i="4"/>
  <c r="AD281" i="4"/>
  <c r="AD283" i="4"/>
  <c r="AD284" i="4"/>
  <c r="AD285" i="4"/>
  <c r="AD286" i="4"/>
  <c r="AD287" i="4"/>
  <c r="AD288" i="4"/>
  <c r="AD290" i="4"/>
  <c r="AD88" i="4"/>
  <c r="AD291" i="4"/>
  <c r="AD292" i="4"/>
  <c r="AD293" i="4"/>
  <c r="AD89" i="4"/>
  <c r="AD294" i="4"/>
  <c r="AD296" i="4"/>
  <c r="AD297" i="4"/>
  <c r="AD298" i="4"/>
  <c r="AD299" i="4"/>
  <c r="AD301" i="4"/>
  <c r="AD302" i="4"/>
  <c r="AD303" i="4"/>
  <c r="AD304" i="4"/>
  <c r="AD305" i="4"/>
  <c r="AD306" i="4"/>
  <c r="AD307" i="4"/>
  <c r="AD309" i="4"/>
  <c r="AD313" i="4"/>
  <c r="AD314" i="4"/>
  <c r="AD94" i="4"/>
  <c r="AD97" i="4"/>
  <c r="AD315" i="4"/>
  <c r="AD316" i="4"/>
  <c r="AD317" i="4"/>
  <c r="AD318" i="4"/>
  <c r="AD319" i="4"/>
  <c r="AD321" i="4"/>
  <c r="AD322" i="4"/>
  <c r="AD324" i="4"/>
  <c r="AD99" i="4"/>
  <c r="AD329" i="4"/>
  <c r="AD330" i="4"/>
  <c r="AD331" i="4"/>
  <c r="AD106" i="4"/>
  <c r="AD332" i="4"/>
  <c r="AD334" i="4"/>
  <c r="AD335" i="4"/>
  <c r="AD336" i="4"/>
  <c r="AD337" i="4"/>
  <c r="AD338" i="4"/>
  <c r="AD339" i="4"/>
  <c r="AD341" i="4"/>
  <c r="AD342" i="4"/>
  <c r="AD344" i="4"/>
  <c r="AD109" i="4"/>
  <c r="AD345" i="4"/>
  <c r="AD110" i="4"/>
  <c r="AD346" i="4"/>
  <c r="AD348" i="4"/>
  <c r="AD349" i="4"/>
  <c r="AD350" i="4"/>
  <c r="AD351" i="4"/>
  <c r="AD352" i="4"/>
  <c r="AD353" i="4"/>
  <c r="AD113" i="4"/>
  <c r="AD114" i="4"/>
  <c r="AD356" i="4"/>
  <c r="AD357" i="4"/>
  <c r="AD358" i="4"/>
  <c r="AD359" i="4"/>
  <c r="AD360" i="4"/>
  <c r="AD115" i="4"/>
  <c r="AD116" i="4"/>
  <c r="AD361" i="4"/>
  <c r="AD363" i="4"/>
  <c r="AD364" i="4"/>
  <c r="AD365" i="4"/>
  <c r="AD117" i="4"/>
  <c r="AD367" i="4"/>
  <c r="AD368" i="4"/>
  <c r="AD369" i="4"/>
  <c r="AD371" i="4"/>
  <c r="AD372" i="4"/>
  <c r="AD373" i="4"/>
  <c r="AD375" i="4"/>
  <c r="AD376" i="4"/>
  <c r="AD377" i="4"/>
  <c r="AD379" i="4"/>
  <c r="AD382" i="4"/>
  <c r="AD383" i="4"/>
  <c r="AD384" i="4"/>
  <c r="AD385" i="4"/>
  <c r="AD123" i="4"/>
  <c r="AD387" i="4"/>
  <c r="AD388" i="4"/>
  <c r="AD389" i="4"/>
  <c r="AD390" i="4"/>
  <c r="AD391" i="4"/>
  <c r="AD392" i="4"/>
  <c r="AD128" i="4"/>
  <c r="AD129" i="4"/>
  <c r="AD393" i="4"/>
  <c r="AD394" i="4"/>
  <c r="AD131" i="4"/>
  <c r="AD398" i="4"/>
  <c r="AD399" i="4"/>
  <c r="AD400" i="4"/>
  <c r="AD401" i="4"/>
  <c r="AD403" i="4"/>
  <c r="AD405" i="4"/>
  <c r="AD407" i="4"/>
  <c r="AD408" i="4"/>
  <c r="AD409" i="4"/>
  <c r="AD410" i="4"/>
  <c r="AD411" i="4"/>
  <c r="AD412" i="4"/>
  <c r="AD413" i="4"/>
  <c r="AD414" i="4"/>
  <c r="AD416" i="4"/>
  <c r="T453" i="4"/>
  <c r="P453" i="4"/>
  <c r="K453" i="4"/>
  <c r="R453" i="4" s="1"/>
  <c r="P452" i="4"/>
  <c r="K452" i="4"/>
  <c r="R452" i="4" s="1"/>
  <c r="P451" i="4"/>
  <c r="K451" i="4"/>
  <c r="R451" i="4" s="1"/>
  <c r="B449" i="4"/>
  <c r="B447" i="4"/>
  <c r="O435" i="4"/>
  <c r="O437" i="4" s="1"/>
  <c r="D427" i="4"/>
  <c r="D430" i="4" s="1"/>
  <c r="C427" i="4"/>
  <c r="C430" i="4" s="1"/>
  <c r="C432" i="4" s="1"/>
  <c r="T426" i="4"/>
  <c r="P426" i="4"/>
  <c r="K426" i="4"/>
  <c r="R426" i="4" s="1"/>
  <c r="T424" i="4"/>
  <c r="P424" i="4"/>
  <c r="K424" i="4"/>
  <c r="R424" i="4" s="1"/>
  <c r="P142" i="4"/>
  <c r="K142" i="4"/>
  <c r="R142" i="4" s="1"/>
  <c r="P141" i="4"/>
  <c r="K141" i="4"/>
  <c r="R141" i="4" s="1"/>
  <c r="T423" i="4"/>
  <c r="P423" i="4"/>
  <c r="K423" i="4"/>
  <c r="R423" i="4" s="1"/>
  <c r="T422" i="4"/>
  <c r="P422" i="4"/>
  <c r="K422" i="4"/>
  <c r="R422" i="4" s="1"/>
  <c r="P140" i="4"/>
  <c r="K140" i="4"/>
  <c r="R140" i="4" s="1"/>
  <c r="T421" i="4"/>
  <c r="P421" i="4"/>
  <c r="K421" i="4"/>
  <c r="R421" i="4" s="1"/>
  <c r="P139" i="4"/>
  <c r="K139" i="4"/>
  <c r="R139" i="4" s="1"/>
  <c r="T420" i="4"/>
  <c r="P420" i="4"/>
  <c r="K420" i="4"/>
  <c r="R420" i="4" s="1"/>
  <c r="T419" i="4"/>
  <c r="P419" i="4"/>
  <c r="K419" i="4"/>
  <c r="R419" i="4" s="1"/>
  <c r="T418" i="4"/>
  <c r="P418" i="4"/>
  <c r="K418" i="4"/>
  <c r="R418" i="4" s="1"/>
  <c r="P11" i="4"/>
  <c r="K11" i="4"/>
  <c r="R11" i="4" s="1"/>
  <c r="T417" i="4"/>
  <c r="P417" i="4"/>
  <c r="K417" i="4"/>
  <c r="R417" i="4" s="1"/>
  <c r="T416" i="4"/>
  <c r="P416" i="4"/>
  <c r="K416" i="4"/>
  <c r="R416" i="4" s="1"/>
  <c r="P138" i="4"/>
  <c r="K138" i="4"/>
  <c r="R138" i="4" s="1"/>
  <c r="T415" i="4"/>
  <c r="P415" i="4"/>
  <c r="K415" i="4"/>
  <c r="R415" i="4" s="1"/>
  <c r="P137" i="4"/>
  <c r="K137" i="4"/>
  <c r="R137" i="4" s="1"/>
  <c r="T414" i="4"/>
  <c r="P414" i="4"/>
  <c r="K414" i="4"/>
  <c r="R414" i="4" s="1"/>
  <c r="T413" i="4"/>
  <c r="P413" i="4"/>
  <c r="K413" i="4"/>
  <c r="R413" i="4" s="1"/>
  <c r="P136" i="4"/>
  <c r="K136" i="4"/>
  <c r="R136" i="4" s="1"/>
  <c r="T412" i="4"/>
  <c r="P412" i="4"/>
  <c r="K412" i="4"/>
  <c r="R412" i="4" s="1"/>
  <c r="P135" i="4"/>
  <c r="K135" i="4"/>
  <c r="R135" i="4" s="1"/>
  <c r="T411" i="4"/>
  <c r="P411" i="4"/>
  <c r="K411" i="4"/>
  <c r="R411" i="4" s="1"/>
  <c r="T410" i="4"/>
  <c r="P410" i="4"/>
  <c r="K410" i="4"/>
  <c r="R410" i="4" s="1"/>
  <c r="T409" i="4"/>
  <c r="P409" i="4"/>
  <c r="K409" i="4"/>
  <c r="R409" i="4" s="1"/>
  <c r="T408" i="4"/>
  <c r="P408" i="4"/>
  <c r="K408" i="4"/>
  <c r="R408" i="4" s="1"/>
  <c r="P134" i="4"/>
  <c r="K134" i="4"/>
  <c r="R134" i="4" s="1"/>
  <c r="P133" i="4"/>
  <c r="K133" i="4"/>
  <c r="R133" i="4" s="1"/>
  <c r="T407" i="4"/>
  <c r="P407" i="4"/>
  <c r="K407" i="4"/>
  <c r="R407" i="4" s="1"/>
  <c r="T406" i="4"/>
  <c r="P406" i="4"/>
  <c r="K406" i="4"/>
  <c r="R406" i="4" s="1"/>
  <c r="P132" i="4"/>
  <c r="K132" i="4"/>
  <c r="R132" i="4" s="1"/>
  <c r="T405" i="4"/>
  <c r="P405" i="4"/>
  <c r="K405" i="4"/>
  <c r="R405" i="4" s="1"/>
  <c r="T404" i="4"/>
  <c r="P404" i="4"/>
  <c r="K404" i="4"/>
  <c r="R404" i="4" s="1"/>
  <c r="T403" i="4"/>
  <c r="P403" i="4"/>
  <c r="K403" i="4"/>
  <c r="R403" i="4" s="1"/>
  <c r="T402" i="4"/>
  <c r="P402" i="4"/>
  <c r="K402" i="4"/>
  <c r="R402" i="4" s="1"/>
  <c r="T401" i="4"/>
  <c r="P401" i="4"/>
  <c r="K401" i="4"/>
  <c r="R401" i="4" s="1"/>
  <c r="T400" i="4"/>
  <c r="P400" i="4"/>
  <c r="K400" i="4"/>
  <c r="R400" i="4" s="1"/>
  <c r="T399" i="4"/>
  <c r="P399" i="4"/>
  <c r="K399" i="4"/>
  <c r="R399" i="4" s="1"/>
  <c r="T398" i="4"/>
  <c r="P398" i="4"/>
  <c r="K398" i="4"/>
  <c r="R398" i="4" s="1"/>
  <c r="T397" i="4"/>
  <c r="P397" i="4"/>
  <c r="K397" i="4"/>
  <c r="R397" i="4" s="1"/>
  <c r="T396" i="4"/>
  <c r="P396" i="4"/>
  <c r="K396" i="4"/>
  <c r="R396" i="4" s="1"/>
  <c r="T131" i="4"/>
  <c r="P131" i="4"/>
  <c r="K131" i="4"/>
  <c r="R131" i="4" s="1"/>
  <c r="P130" i="4"/>
  <c r="K130" i="4"/>
  <c r="R130" i="4" s="1"/>
  <c r="T395" i="4"/>
  <c r="P395" i="4"/>
  <c r="K395" i="4"/>
  <c r="R395" i="4" s="1"/>
  <c r="P13" i="4"/>
  <c r="K13" i="4"/>
  <c r="R13" i="4" s="1"/>
  <c r="T394" i="4"/>
  <c r="P394" i="4"/>
  <c r="K394" i="4"/>
  <c r="R394" i="4" s="1"/>
  <c r="T393" i="4"/>
  <c r="P393" i="4"/>
  <c r="K393" i="4"/>
  <c r="R393" i="4" s="1"/>
  <c r="P129" i="4"/>
  <c r="K129" i="4"/>
  <c r="R129" i="4" s="1"/>
  <c r="P128" i="4"/>
  <c r="K128" i="4"/>
  <c r="R128" i="4" s="1"/>
  <c r="T392" i="4"/>
  <c r="P392" i="4"/>
  <c r="K392" i="4"/>
  <c r="R392" i="4" s="1"/>
  <c r="T391" i="4"/>
  <c r="P391" i="4"/>
  <c r="K391" i="4"/>
  <c r="R391" i="4" s="1"/>
  <c r="T390" i="4"/>
  <c r="P390" i="4"/>
  <c r="K390" i="4"/>
  <c r="R390" i="4" s="1"/>
  <c r="T389" i="4"/>
  <c r="P389" i="4"/>
  <c r="K389" i="4"/>
  <c r="R389" i="4" s="1"/>
  <c r="T388" i="4"/>
  <c r="P388" i="4"/>
  <c r="K388" i="4"/>
  <c r="R388" i="4" s="1"/>
  <c r="P15" i="4"/>
  <c r="K15" i="4"/>
  <c r="R15" i="4" s="1"/>
  <c r="T127" i="4"/>
  <c r="P127" i="4"/>
  <c r="K127" i="4"/>
  <c r="R127" i="4" s="1"/>
  <c r="T387" i="4"/>
  <c r="P387" i="4"/>
  <c r="K387" i="4"/>
  <c r="R387" i="4" s="1"/>
  <c r="P126" i="4"/>
  <c r="K126" i="4"/>
  <c r="R126" i="4" s="1"/>
  <c r="P125" i="4"/>
  <c r="K125" i="4"/>
  <c r="R125" i="4" s="1"/>
  <c r="T386" i="4"/>
  <c r="P386" i="4"/>
  <c r="K386" i="4"/>
  <c r="R386" i="4" s="1"/>
  <c r="P124" i="4"/>
  <c r="K124" i="4"/>
  <c r="R124" i="4" s="1"/>
  <c r="P123" i="4"/>
  <c r="K123" i="4"/>
  <c r="R123" i="4" s="1"/>
  <c r="T385" i="4"/>
  <c r="P385" i="4"/>
  <c r="K385" i="4"/>
  <c r="R385" i="4" s="1"/>
  <c r="P122" i="4"/>
  <c r="K122" i="4"/>
  <c r="R122" i="4" s="1"/>
  <c r="T384" i="4"/>
  <c r="P384" i="4"/>
  <c r="K384" i="4"/>
  <c r="R384" i="4" s="1"/>
  <c r="T383" i="4"/>
  <c r="P383" i="4"/>
  <c r="K383" i="4"/>
  <c r="R383" i="4" s="1"/>
  <c r="T382" i="4"/>
  <c r="P382" i="4"/>
  <c r="K382" i="4"/>
  <c r="R382" i="4" s="1"/>
  <c r="P121" i="4"/>
  <c r="K121" i="4"/>
  <c r="R121" i="4" s="1"/>
  <c r="T381" i="4"/>
  <c r="P381" i="4"/>
  <c r="K381" i="4"/>
  <c r="R381" i="4" s="1"/>
  <c r="T380" i="4"/>
  <c r="P380" i="4"/>
  <c r="K380" i="4"/>
  <c r="R380" i="4" s="1"/>
  <c r="T379" i="4"/>
  <c r="P379" i="4"/>
  <c r="K379" i="4"/>
  <c r="R379" i="4" s="1"/>
  <c r="P5" i="4"/>
  <c r="K5" i="4"/>
  <c r="R5" i="4" s="1"/>
  <c r="T378" i="4"/>
  <c r="P378" i="4"/>
  <c r="K378" i="4"/>
  <c r="R378" i="4" s="1"/>
  <c r="P8" i="4"/>
  <c r="K8" i="4"/>
  <c r="R8" i="4" s="1"/>
  <c r="P120" i="4"/>
  <c r="K120" i="4"/>
  <c r="R120" i="4" s="1"/>
  <c r="T377" i="4"/>
  <c r="P377" i="4"/>
  <c r="K377" i="4"/>
  <c r="R377" i="4" s="1"/>
  <c r="T376" i="4"/>
  <c r="P376" i="4"/>
  <c r="K376" i="4"/>
  <c r="R376" i="4" s="1"/>
  <c r="T375" i="4"/>
  <c r="P375" i="4"/>
  <c r="K375" i="4"/>
  <c r="R375" i="4" s="1"/>
  <c r="T374" i="4"/>
  <c r="P374" i="4"/>
  <c r="K374" i="4"/>
  <c r="R374" i="4" s="1"/>
  <c r="P119" i="4"/>
  <c r="K119" i="4"/>
  <c r="R119" i="4" s="1"/>
  <c r="T373" i="4"/>
  <c r="P373" i="4"/>
  <c r="K373" i="4"/>
  <c r="R373" i="4" s="1"/>
  <c r="T372" i="4"/>
  <c r="P372" i="4"/>
  <c r="K372" i="4"/>
  <c r="R372" i="4" s="1"/>
  <c r="T371" i="4"/>
  <c r="P371" i="4"/>
  <c r="K371" i="4"/>
  <c r="R371" i="4" s="1"/>
  <c r="T370" i="4"/>
  <c r="P370" i="4"/>
  <c r="K370" i="4"/>
  <c r="R370" i="4" s="1"/>
  <c r="P118" i="4"/>
  <c r="K118" i="4"/>
  <c r="R118" i="4" s="1"/>
  <c r="T369" i="4"/>
  <c r="P369" i="4"/>
  <c r="K369" i="4"/>
  <c r="R369" i="4" s="1"/>
  <c r="T368" i="4"/>
  <c r="P368" i="4"/>
  <c r="K368" i="4"/>
  <c r="R368" i="4" s="1"/>
  <c r="T367" i="4"/>
  <c r="P367" i="4"/>
  <c r="K367" i="4"/>
  <c r="R367" i="4" s="1"/>
  <c r="T366" i="4"/>
  <c r="P366" i="4"/>
  <c r="K366" i="4"/>
  <c r="R366" i="4" s="1"/>
  <c r="T117" i="4"/>
  <c r="P117" i="4"/>
  <c r="K117" i="4"/>
  <c r="R117" i="4" s="1"/>
  <c r="T365" i="4"/>
  <c r="P365" i="4"/>
  <c r="K365" i="4"/>
  <c r="R365" i="4" s="1"/>
  <c r="T364" i="4"/>
  <c r="P364" i="4"/>
  <c r="K364" i="4"/>
  <c r="R364" i="4" s="1"/>
  <c r="T363" i="4"/>
  <c r="P363" i="4"/>
  <c r="K363" i="4"/>
  <c r="R363" i="4" s="1"/>
  <c r="T362" i="4"/>
  <c r="P362" i="4"/>
  <c r="K362" i="4"/>
  <c r="R362" i="4" s="1"/>
  <c r="T361" i="4"/>
  <c r="P361" i="4"/>
  <c r="K361" i="4"/>
  <c r="R361" i="4" s="1"/>
  <c r="P116" i="4"/>
  <c r="K116" i="4"/>
  <c r="R116" i="4" s="1"/>
  <c r="P115" i="4"/>
  <c r="K115" i="4"/>
  <c r="R115" i="4" s="1"/>
  <c r="T360" i="4"/>
  <c r="P360" i="4"/>
  <c r="K360" i="4"/>
  <c r="R360" i="4" s="1"/>
  <c r="T359" i="4"/>
  <c r="P359" i="4"/>
  <c r="K359" i="4"/>
  <c r="R359" i="4" s="1"/>
  <c r="T358" i="4"/>
  <c r="P358" i="4"/>
  <c r="K358" i="4"/>
  <c r="R358" i="4" s="1"/>
  <c r="T357" i="4"/>
  <c r="P357" i="4"/>
  <c r="K357" i="4"/>
  <c r="R357" i="4" s="1"/>
  <c r="T356" i="4"/>
  <c r="P356" i="4"/>
  <c r="K356" i="4"/>
  <c r="R356" i="4" s="1"/>
  <c r="T114" i="4"/>
  <c r="P114" i="4"/>
  <c r="K114" i="4"/>
  <c r="R114" i="4" s="1"/>
  <c r="P16" i="4"/>
  <c r="K16" i="4"/>
  <c r="R16" i="4" s="1"/>
  <c r="T355" i="4"/>
  <c r="P355" i="4"/>
  <c r="K355" i="4"/>
  <c r="R355" i="4" s="1"/>
  <c r="T354" i="4"/>
  <c r="P354" i="4"/>
  <c r="K354" i="4"/>
  <c r="R354" i="4" s="1"/>
  <c r="T113" i="4"/>
  <c r="P113" i="4"/>
  <c r="K113" i="4"/>
  <c r="R113" i="4" s="1"/>
  <c r="P112" i="4"/>
  <c r="K112" i="4"/>
  <c r="R112" i="4" s="1"/>
  <c r="T353" i="4"/>
  <c r="P353" i="4"/>
  <c r="K353" i="4"/>
  <c r="R353" i="4" s="1"/>
  <c r="T352" i="4"/>
  <c r="P352" i="4"/>
  <c r="K352" i="4"/>
  <c r="R352" i="4" s="1"/>
  <c r="T351" i="4"/>
  <c r="P351" i="4"/>
  <c r="K351" i="4"/>
  <c r="R351" i="4" s="1"/>
  <c r="T350" i="4"/>
  <c r="P350" i="4"/>
  <c r="K350" i="4"/>
  <c r="R350" i="4" s="1"/>
  <c r="T349" i="4"/>
  <c r="P349" i="4"/>
  <c r="K349" i="4"/>
  <c r="R349" i="4" s="1"/>
  <c r="P111" i="4"/>
  <c r="K111" i="4"/>
  <c r="R111" i="4" s="1"/>
  <c r="T348" i="4"/>
  <c r="P348" i="4"/>
  <c r="K348" i="4"/>
  <c r="R348" i="4" s="1"/>
  <c r="T347" i="4"/>
  <c r="P347" i="4"/>
  <c r="K347" i="4"/>
  <c r="R347" i="4" s="1"/>
  <c r="T346" i="4"/>
  <c r="P346" i="4"/>
  <c r="K346" i="4"/>
  <c r="R346" i="4" s="1"/>
  <c r="P110" i="4"/>
  <c r="K110" i="4"/>
  <c r="R110" i="4" s="1"/>
  <c r="T345" i="4"/>
  <c r="P345" i="4"/>
  <c r="K345" i="4"/>
  <c r="R345" i="4" s="1"/>
  <c r="T109" i="4"/>
  <c r="P109" i="4"/>
  <c r="K109" i="4"/>
  <c r="R109" i="4" s="1"/>
  <c r="T344" i="4"/>
  <c r="P344" i="4"/>
  <c r="K344" i="4"/>
  <c r="R344" i="4" s="1"/>
  <c r="T343" i="4"/>
  <c r="P343" i="4"/>
  <c r="K343" i="4"/>
  <c r="R343" i="4" s="1"/>
  <c r="P6" i="4"/>
  <c r="K6" i="4"/>
  <c r="R6" i="4" s="1"/>
  <c r="T342" i="4"/>
  <c r="P342" i="4"/>
  <c r="K342" i="4"/>
  <c r="R342" i="4" s="1"/>
  <c r="T341" i="4"/>
  <c r="P341" i="4"/>
  <c r="K341" i="4"/>
  <c r="R341" i="4" s="1"/>
  <c r="T340" i="4"/>
  <c r="P340" i="4"/>
  <c r="K340" i="4"/>
  <c r="R340" i="4" s="1"/>
  <c r="T339" i="4"/>
  <c r="P339" i="4"/>
  <c r="K339" i="4"/>
  <c r="R339" i="4" s="1"/>
  <c r="P108" i="4"/>
  <c r="K108" i="4"/>
  <c r="R108" i="4" s="1"/>
  <c r="T338" i="4"/>
  <c r="P338" i="4"/>
  <c r="K338" i="4"/>
  <c r="R338" i="4" s="1"/>
  <c r="T337" i="4"/>
  <c r="P337" i="4"/>
  <c r="K337" i="4"/>
  <c r="R337" i="4" s="1"/>
  <c r="T336" i="4"/>
  <c r="P336" i="4"/>
  <c r="K336" i="4"/>
  <c r="R336" i="4" s="1"/>
  <c r="P107" i="4"/>
  <c r="K107" i="4"/>
  <c r="R107" i="4" s="1"/>
  <c r="T335" i="4"/>
  <c r="P335" i="4"/>
  <c r="K335" i="4"/>
  <c r="R335" i="4" s="1"/>
  <c r="T334" i="4"/>
  <c r="P334" i="4"/>
  <c r="K334" i="4"/>
  <c r="R334" i="4" s="1"/>
  <c r="T333" i="4"/>
  <c r="P333" i="4"/>
  <c r="K333" i="4"/>
  <c r="R333" i="4" s="1"/>
  <c r="T332" i="4"/>
  <c r="P332" i="4"/>
  <c r="K332" i="4"/>
  <c r="R332" i="4" s="1"/>
  <c r="T106" i="4"/>
  <c r="P106" i="4"/>
  <c r="K106" i="4"/>
  <c r="R106" i="4" s="1"/>
  <c r="T331" i="4"/>
  <c r="P331" i="4"/>
  <c r="K331" i="4"/>
  <c r="R331" i="4" s="1"/>
  <c r="P105" i="4"/>
  <c r="K105" i="4"/>
  <c r="R105" i="4" s="1"/>
  <c r="P104" i="4"/>
  <c r="K104" i="4"/>
  <c r="R104" i="4" s="1"/>
  <c r="P103" i="4"/>
  <c r="K103" i="4"/>
  <c r="R103" i="4" s="1"/>
  <c r="T330" i="4"/>
  <c r="P330" i="4"/>
  <c r="K330" i="4"/>
  <c r="R330" i="4" s="1"/>
  <c r="T329" i="4"/>
  <c r="P329" i="4"/>
  <c r="K329" i="4"/>
  <c r="R329" i="4" s="1"/>
  <c r="P102" i="4"/>
  <c r="K102" i="4"/>
  <c r="R102" i="4" s="1"/>
  <c r="P101" i="4"/>
  <c r="K101" i="4"/>
  <c r="R101" i="4" s="1"/>
  <c r="T328" i="4"/>
  <c r="P328" i="4"/>
  <c r="K328" i="4"/>
  <c r="R328" i="4" s="1"/>
  <c r="P100" i="4"/>
  <c r="K100" i="4"/>
  <c r="R100" i="4" s="1"/>
  <c r="T327" i="4"/>
  <c r="P327" i="4"/>
  <c r="K327" i="4"/>
  <c r="R327" i="4" s="1"/>
  <c r="T99" i="4"/>
  <c r="P99" i="4"/>
  <c r="K99" i="4"/>
  <c r="R99" i="4" s="1"/>
  <c r="P98" i="4"/>
  <c r="K98" i="4"/>
  <c r="R98" i="4" s="1"/>
  <c r="T326" i="4"/>
  <c r="P326" i="4"/>
  <c r="K326" i="4"/>
  <c r="R326" i="4" s="1"/>
  <c r="T325" i="4"/>
  <c r="P325" i="4"/>
  <c r="K325" i="4"/>
  <c r="R325" i="4" s="1"/>
  <c r="T324" i="4"/>
  <c r="P324" i="4"/>
  <c r="K324" i="4"/>
  <c r="R324" i="4" s="1"/>
  <c r="T323" i="4"/>
  <c r="P323" i="4"/>
  <c r="K323" i="4"/>
  <c r="R323" i="4" s="1"/>
  <c r="T322" i="4"/>
  <c r="P322" i="4"/>
  <c r="K322" i="4"/>
  <c r="R322" i="4" s="1"/>
  <c r="T321" i="4"/>
  <c r="P321" i="4"/>
  <c r="K321" i="4"/>
  <c r="R321" i="4" s="1"/>
  <c r="T320" i="4"/>
  <c r="P320" i="4"/>
  <c r="K320" i="4"/>
  <c r="R320" i="4" s="1"/>
  <c r="T319" i="4"/>
  <c r="P319" i="4"/>
  <c r="K319" i="4"/>
  <c r="R319" i="4" s="1"/>
  <c r="T318" i="4"/>
  <c r="P318" i="4"/>
  <c r="K318" i="4"/>
  <c r="R318" i="4" s="1"/>
  <c r="T317" i="4"/>
  <c r="P317" i="4"/>
  <c r="K317" i="4"/>
  <c r="R317" i="4" s="1"/>
  <c r="T316" i="4"/>
  <c r="P316" i="4"/>
  <c r="K316" i="4"/>
  <c r="R316" i="4" s="1"/>
  <c r="T315" i="4"/>
  <c r="P315" i="4"/>
  <c r="K315" i="4"/>
  <c r="R315" i="4" s="1"/>
  <c r="P97" i="4"/>
  <c r="K97" i="4"/>
  <c r="R97" i="4" s="1"/>
  <c r="P96" i="4"/>
  <c r="K96" i="4"/>
  <c r="R96" i="4" s="1"/>
  <c r="P95" i="4"/>
  <c r="K95" i="4"/>
  <c r="R95" i="4" s="1"/>
  <c r="P94" i="4"/>
  <c r="K94" i="4"/>
  <c r="R94" i="4" s="1"/>
  <c r="T314" i="4"/>
  <c r="P314" i="4"/>
  <c r="K314" i="4"/>
  <c r="R314" i="4" s="1"/>
  <c r="P93" i="4"/>
  <c r="K93" i="4"/>
  <c r="R93" i="4" s="1"/>
  <c r="T313" i="4"/>
  <c r="P313" i="4"/>
  <c r="K313" i="4"/>
  <c r="R313" i="4" s="1"/>
  <c r="T312" i="4"/>
  <c r="P312" i="4"/>
  <c r="K312" i="4"/>
  <c r="R312" i="4" s="1"/>
  <c r="P92" i="4"/>
  <c r="K92" i="4"/>
  <c r="R92" i="4" s="1"/>
  <c r="T311" i="4"/>
  <c r="P311" i="4"/>
  <c r="K311" i="4"/>
  <c r="R311" i="4" s="1"/>
  <c r="T310" i="4"/>
  <c r="P310" i="4"/>
  <c r="K310" i="4"/>
  <c r="R310" i="4" s="1"/>
  <c r="T309" i="4"/>
  <c r="P309" i="4"/>
  <c r="K309" i="4"/>
  <c r="R309" i="4" s="1"/>
  <c r="T308" i="4"/>
  <c r="P308" i="4"/>
  <c r="K308" i="4"/>
  <c r="R308" i="4" s="1"/>
  <c r="T307" i="4"/>
  <c r="P307" i="4"/>
  <c r="K307" i="4"/>
  <c r="R307" i="4" s="1"/>
  <c r="T306" i="4"/>
  <c r="P306" i="4"/>
  <c r="K306" i="4"/>
  <c r="R306" i="4" s="1"/>
  <c r="P91" i="4"/>
  <c r="K91" i="4"/>
  <c r="R91" i="4" s="1"/>
  <c r="T305" i="4"/>
  <c r="P305" i="4"/>
  <c r="K305" i="4"/>
  <c r="R305" i="4" s="1"/>
  <c r="T304" i="4"/>
  <c r="P304" i="4"/>
  <c r="K304" i="4"/>
  <c r="R304" i="4" s="1"/>
  <c r="T303" i="4"/>
  <c r="P303" i="4"/>
  <c r="K303" i="4"/>
  <c r="R303" i="4" s="1"/>
  <c r="T302" i="4"/>
  <c r="P302" i="4"/>
  <c r="K302" i="4"/>
  <c r="R302" i="4" s="1"/>
  <c r="P90" i="4"/>
  <c r="K90" i="4"/>
  <c r="R90" i="4" s="1"/>
  <c r="T301" i="4"/>
  <c r="P301" i="4"/>
  <c r="K301" i="4"/>
  <c r="R301" i="4" s="1"/>
  <c r="T300" i="4"/>
  <c r="P300" i="4"/>
  <c r="K300" i="4"/>
  <c r="R300" i="4" s="1"/>
  <c r="T299" i="4"/>
  <c r="P299" i="4"/>
  <c r="K299" i="4"/>
  <c r="R299" i="4" s="1"/>
  <c r="T298" i="4"/>
  <c r="P298" i="4"/>
  <c r="K298" i="4"/>
  <c r="R298" i="4" s="1"/>
  <c r="T297" i="4"/>
  <c r="P297" i="4"/>
  <c r="K297" i="4"/>
  <c r="R297" i="4" s="1"/>
  <c r="T296" i="4"/>
  <c r="P296" i="4"/>
  <c r="K296" i="4"/>
  <c r="R296" i="4" s="1"/>
  <c r="T295" i="4"/>
  <c r="P295" i="4"/>
  <c r="K295" i="4"/>
  <c r="R295" i="4" s="1"/>
  <c r="T294" i="4"/>
  <c r="P294" i="4"/>
  <c r="K294" i="4"/>
  <c r="R294" i="4" s="1"/>
  <c r="P89" i="4"/>
  <c r="K89" i="4"/>
  <c r="R89" i="4" s="1"/>
  <c r="T293" i="4"/>
  <c r="P293" i="4"/>
  <c r="K293" i="4"/>
  <c r="R293" i="4" s="1"/>
  <c r="T292" i="4"/>
  <c r="P292" i="4"/>
  <c r="K292" i="4"/>
  <c r="R292" i="4" s="1"/>
  <c r="P7" i="4"/>
  <c r="K7" i="4"/>
  <c r="R7" i="4" s="1"/>
  <c r="T291" i="4"/>
  <c r="P291" i="4"/>
  <c r="K291" i="4"/>
  <c r="R291" i="4" s="1"/>
  <c r="P88" i="4"/>
  <c r="K88" i="4"/>
  <c r="R88" i="4" s="1"/>
  <c r="T290" i="4"/>
  <c r="P290" i="4"/>
  <c r="K290" i="4"/>
  <c r="R290" i="4" s="1"/>
  <c r="T289" i="4"/>
  <c r="P289" i="4"/>
  <c r="K289" i="4"/>
  <c r="R289" i="4" s="1"/>
  <c r="T288" i="4"/>
  <c r="P288" i="4"/>
  <c r="K288" i="4"/>
  <c r="R288" i="4" s="1"/>
  <c r="T287" i="4"/>
  <c r="P287" i="4"/>
  <c r="K287" i="4"/>
  <c r="R287" i="4" s="1"/>
  <c r="T286" i="4"/>
  <c r="P286" i="4"/>
  <c r="K286" i="4"/>
  <c r="R286" i="4" s="1"/>
  <c r="P87" i="4"/>
  <c r="K87" i="4"/>
  <c r="R87" i="4" s="1"/>
  <c r="P86" i="4"/>
  <c r="K86" i="4"/>
  <c r="R86" i="4" s="1"/>
  <c r="T285" i="4"/>
  <c r="P285" i="4"/>
  <c r="K285" i="4"/>
  <c r="R285" i="4" s="1"/>
  <c r="T284" i="4"/>
  <c r="P284" i="4"/>
  <c r="K284" i="4"/>
  <c r="R284" i="4" s="1"/>
  <c r="T283" i="4"/>
  <c r="P283" i="4"/>
  <c r="K283" i="4"/>
  <c r="R283" i="4" s="1"/>
  <c r="P85" i="4"/>
  <c r="K85" i="4"/>
  <c r="R85" i="4" s="1"/>
  <c r="T282" i="4"/>
  <c r="P282" i="4"/>
  <c r="K282" i="4"/>
  <c r="R282" i="4" s="1"/>
  <c r="T84" i="4"/>
  <c r="P84" i="4"/>
  <c r="K84" i="4"/>
  <c r="R84" i="4" s="1"/>
  <c r="P17" i="4"/>
  <c r="K17" i="4"/>
  <c r="R17" i="4" s="1"/>
  <c r="T281" i="4"/>
  <c r="P281" i="4"/>
  <c r="K281" i="4"/>
  <c r="R281" i="4" s="1"/>
  <c r="T280" i="4"/>
  <c r="P280" i="4"/>
  <c r="K280" i="4"/>
  <c r="R280" i="4" s="1"/>
  <c r="T279" i="4"/>
  <c r="P279" i="4"/>
  <c r="K279" i="4"/>
  <c r="R279" i="4" s="1"/>
  <c r="T278" i="4"/>
  <c r="P278" i="4"/>
  <c r="K278" i="4"/>
  <c r="R278" i="4" s="1"/>
  <c r="T277" i="4"/>
  <c r="P277" i="4"/>
  <c r="K277" i="4"/>
  <c r="R277" i="4" s="1"/>
  <c r="T276" i="4"/>
  <c r="P276" i="4"/>
  <c r="K276" i="4"/>
  <c r="R276" i="4" s="1"/>
  <c r="T275" i="4"/>
  <c r="P275" i="4"/>
  <c r="K275" i="4"/>
  <c r="R275" i="4" s="1"/>
  <c r="T274" i="4"/>
  <c r="P274" i="4"/>
  <c r="K274" i="4"/>
  <c r="R274" i="4" s="1"/>
  <c r="T273" i="4"/>
  <c r="P273" i="4"/>
  <c r="K273" i="4"/>
  <c r="R273" i="4" s="1"/>
  <c r="P83" i="4"/>
  <c r="K83" i="4"/>
  <c r="R83" i="4" s="1"/>
  <c r="T272" i="4"/>
  <c r="P272" i="4"/>
  <c r="K272" i="4"/>
  <c r="R272" i="4" s="1"/>
  <c r="P82" i="4"/>
  <c r="K82" i="4"/>
  <c r="R82" i="4" s="1"/>
  <c r="T271" i="4"/>
  <c r="P271" i="4"/>
  <c r="K271" i="4"/>
  <c r="R271" i="4" s="1"/>
  <c r="T270" i="4"/>
  <c r="P270" i="4"/>
  <c r="K270" i="4"/>
  <c r="R270" i="4" s="1"/>
  <c r="T269" i="4"/>
  <c r="P269" i="4"/>
  <c r="K269" i="4"/>
  <c r="R269" i="4" s="1"/>
  <c r="T268" i="4"/>
  <c r="P268" i="4"/>
  <c r="K268" i="4"/>
  <c r="R268" i="4" s="1"/>
  <c r="T267" i="4"/>
  <c r="P267" i="4"/>
  <c r="K267" i="4"/>
  <c r="R267" i="4" s="1"/>
  <c r="T81" i="4"/>
  <c r="P81" i="4"/>
  <c r="K81" i="4"/>
  <c r="R81" i="4" s="1"/>
  <c r="T266" i="4"/>
  <c r="P266" i="4"/>
  <c r="K266" i="4"/>
  <c r="R266" i="4" s="1"/>
  <c r="T265" i="4"/>
  <c r="P265" i="4"/>
  <c r="K265" i="4"/>
  <c r="R265" i="4" s="1"/>
  <c r="T264" i="4"/>
  <c r="P264" i="4"/>
  <c r="K264" i="4"/>
  <c r="R264" i="4" s="1"/>
  <c r="P80" i="4"/>
  <c r="K80" i="4"/>
  <c r="R80" i="4" s="1"/>
  <c r="T263" i="4"/>
  <c r="P263" i="4"/>
  <c r="K263" i="4"/>
  <c r="R263" i="4" s="1"/>
  <c r="T262" i="4"/>
  <c r="P262" i="4"/>
  <c r="K262" i="4"/>
  <c r="R262" i="4" s="1"/>
  <c r="P79" i="4"/>
  <c r="K79" i="4"/>
  <c r="R79" i="4" s="1"/>
  <c r="T261" i="4"/>
  <c r="P261" i="4"/>
  <c r="K261" i="4"/>
  <c r="R261" i="4" s="1"/>
  <c r="P78" i="4"/>
  <c r="K78" i="4"/>
  <c r="R78" i="4" s="1"/>
  <c r="T260" i="4"/>
  <c r="P260" i="4"/>
  <c r="K260" i="4"/>
  <c r="R260" i="4" s="1"/>
  <c r="P77" i="4"/>
  <c r="K77" i="4"/>
  <c r="R77" i="4" s="1"/>
  <c r="T259" i="4"/>
  <c r="P259" i="4"/>
  <c r="K259" i="4"/>
  <c r="R259" i="4" s="1"/>
  <c r="T258" i="4"/>
  <c r="P258" i="4"/>
  <c r="K258" i="4"/>
  <c r="R258" i="4" s="1"/>
  <c r="T257" i="4"/>
  <c r="P257" i="4"/>
  <c r="K257" i="4"/>
  <c r="R257" i="4" s="1"/>
  <c r="T256" i="4"/>
  <c r="P256" i="4"/>
  <c r="K256" i="4"/>
  <c r="R256" i="4" s="1"/>
  <c r="P76" i="4"/>
  <c r="K76" i="4"/>
  <c r="R76" i="4" s="1"/>
  <c r="T255" i="4"/>
  <c r="P255" i="4"/>
  <c r="K255" i="4"/>
  <c r="R255" i="4" s="1"/>
  <c r="P75" i="4"/>
  <c r="K75" i="4"/>
  <c r="R75" i="4" s="1"/>
  <c r="T254" i="4"/>
  <c r="P254" i="4"/>
  <c r="K254" i="4"/>
  <c r="R254" i="4" s="1"/>
  <c r="T253" i="4"/>
  <c r="P253" i="4"/>
  <c r="K253" i="4"/>
  <c r="R253" i="4" s="1"/>
  <c r="T252" i="4"/>
  <c r="P252" i="4"/>
  <c r="K252" i="4"/>
  <c r="R252" i="4" s="1"/>
  <c r="P74" i="4"/>
  <c r="K74" i="4"/>
  <c r="R74" i="4" s="1"/>
  <c r="T251" i="4"/>
  <c r="P251" i="4"/>
  <c r="K251" i="4"/>
  <c r="R251" i="4" s="1"/>
  <c r="T250" i="4"/>
  <c r="P250" i="4"/>
  <c r="K250" i="4"/>
  <c r="R250" i="4" s="1"/>
  <c r="T249" i="4"/>
  <c r="P249" i="4"/>
  <c r="K249" i="4"/>
  <c r="R249" i="4" s="1"/>
  <c r="T248" i="4"/>
  <c r="P248" i="4"/>
  <c r="K248" i="4"/>
  <c r="R248" i="4" s="1"/>
  <c r="T247" i="4"/>
  <c r="P247" i="4"/>
  <c r="K247" i="4"/>
  <c r="R247" i="4" s="1"/>
  <c r="T246" i="4"/>
  <c r="P246" i="4"/>
  <c r="K246" i="4"/>
  <c r="R246" i="4" s="1"/>
  <c r="T245" i="4"/>
  <c r="P245" i="4"/>
  <c r="K245" i="4"/>
  <c r="R245" i="4" s="1"/>
  <c r="T244" i="4"/>
  <c r="P244" i="4"/>
  <c r="K244" i="4"/>
  <c r="R244" i="4" s="1"/>
  <c r="T243" i="4"/>
  <c r="P243" i="4"/>
  <c r="K243" i="4"/>
  <c r="R243" i="4" s="1"/>
  <c r="P73" i="4"/>
  <c r="K73" i="4"/>
  <c r="R73" i="4" s="1"/>
  <c r="T242" i="4"/>
  <c r="P242" i="4"/>
  <c r="K242" i="4"/>
  <c r="R242" i="4" s="1"/>
  <c r="T241" i="4"/>
  <c r="P241" i="4"/>
  <c r="K241" i="4"/>
  <c r="R241" i="4" s="1"/>
  <c r="P72" i="4"/>
  <c r="K72" i="4"/>
  <c r="R72" i="4" s="1"/>
  <c r="T71" i="4"/>
  <c r="P71" i="4"/>
  <c r="K71" i="4"/>
  <c r="R71" i="4" s="1"/>
  <c r="P70" i="4"/>
  <c r="K70" i="4"/>
  <c r="R70" i="4" s="1"/>
  <c r="T240" i="4"/>
  <c r="P240" i="4"/>
  <c r="K240" i="4"/>
  <c r="R240" i="4" s="1"/>
  <c r="T239" i="4"/>
  <c r="P239" i="4"/>
  <c r="K239" i="4"/>
  <c r="R239" i="4" s="1"/>
  <c r="P69" i="4"/>
  <c r="K69" i="4"/>
  <c r="R69" i="4" s="1"/>
  <c r="T238" i="4"/>
  <c r="P238" i="4"/>
  <c r="K238" i="4"/>
  <c r="R238" i="4" s="1"/>
  <c r="T237" i="4"/>
  <c r="P237" i="4"/>
  <c r="K237" i="4"/>
  <c r="R237" i="4" s="1"/>
  <c r="T236" i="4"/>
  <c r="P236" i="4"/>
  <c r="K236" i="4"/>
  <c r="R236" i="4" s="1"/>
  <c r="T235" i="4"/>
  <c r="P235" i="4"/>
  <c r="K235" i="4"/>
  <c r="R235" i="4" s="1"/>
  <c r="T234" i="4"/>
  <c r="P234" i="4"/>
  <c r="K234" i="4"/>
  <c r="R234" i="4" s="1"/>
  <c r="T233" i="4"/>
  <c r="P233" i="4"/>
  <c r="K233" i="4"/>
  <c r="R233" i="4" s="1"/>
  <c r="R68" i="4"/>
  <c r="P68" i="4"/>
  <c r="J68" i="4"/>
  <c r="I68" i="4"/>
  <c r="H68" i="4"/>
  <c r="H427" i="4" s="1"/>
  <c r="H430" i="4" s="1"/>
  <c r="G68" i="4"/>
  <c r="F68" i="4"/>
  <c r="E68" i="4"/>
  <c r="P67" i="4"/>
  <c r="K67" i="4"/>
  <c r="R67" i="4" s="1"/>
  <c r="T232" i="4"/>
  <c r="P232" i="4"/>
  <c r="K232" i="4"/>
  <c r="R232" i="4" s="1"/>
  <c r="T231" i="4"/>
  <c r="P231" i="4"/>
  <c r="K231" i="4"/>
  <c r="R231" i="4" s="1"/>
  <c r="T230" i="4"/>
  <c r="P230" i="4"/>
  <c r="K230" i="4"/>
  <c r="R230" i="4" s="1"/>
  <c r="T229" i="4"/>
  <c r="P229" i="4"/>
  <c r="K229" i="4"/>
  <c r="R229" i="4" s="1"/>
  <c r="T228" i="4"/>
  <c r="P228" i="4"/>
  <c r="K228" i="4"/>
  <c r="R228" i="4" s="1"/>
  <c r="P66" i="4"/>
  <c r="K66" i="4"/>
  <c r="R66" i="4" s="1"/>
  <c r="T227" i="4"/>
  <c r="P227" i="4"/>
  <c r="K227" i="4"/>
  <c r="R227" i="4" s="1"/>
  <c r="T226" i="4"/>
  <c r="P226" i="4"/>
  <c r="K226" i="4"/>
  <c r="R226" i="4" s="1"/>
  <c r="T225" i="4"/>
  <c r="P225" i="4"/>
  <c r="K225" i="4"/>
  <c r="R225" i="4" s="1"/>
  <c r="T224" i="4"/>
  <c r="P224" i="4"/>
  <c r="K224" i="4"/>
  <c r="R224" i="4" s="1"/>
  <c r="P65" i="4"/>
  <c r="K65" i="4"/>
  <c r="R65" i="4" s="1"/>
  <c r="T223" i="4"/>
  <c r="P223" i="4"/>
  <c r="K223" i="4"/>
  <c r="R223" i="4" s="1"/>
  <c r="T222" i="4"/>
  <c r="P222" i="4"/>
  <c r="K222" i="4"/>
  <c r="R222" i="4" s="1"/>
  <c r="P64" i="4"/>
  <c r="K64" i="4"/>
  <c r="R64" i="4" s="1"/>
  <c r="T63" i="4"/>
  <c r="P63" i="4"/>
  <c r="K63" i="4"/>
  <c r="R63" i="4" s="1"/>
  <c r="T221" i="4"/>
  <c r="P221" i="4"/>
  <c r="K221" i="4"/>
  <c r="R221" i="4" s="1"/>
  <c r="P62" i="4"/>
  <c r="K62" i="4"/>
  <c r="R62" i="4" s="1"/>
  <c r="P61" i="4"/>
  <c r="K61" i="4"/>
  <c r="R61" i="4" s="1"/>
  <c r="P60" i="4"/>
  <c r="K60" i="4"/>
  <c r="R60" i="4" s="1"/>
  <c r="P59" i="4"/>
  <c r="K59" i="4"/>
  <c r="R59" i="4" s="1"/>
  <c r="T220" i="4"/>
  <c r="P220" i="4"/>
  <c r="K220" i="4"/>
  <c r="R220" i="4" s="1"/>
  <c r="T219" i="4"/>
  <c r="P219" i="4"/>
  <c r="K219" i="4"/>
  <c r="R219" i="4" s="1"/>
  <c r="T218" i="4"/>
  <c r="P218" i="4"/>
  <c r="K218" i="4"/>
  <c r="R218" i="4" s="1"/>
  <c r="T217" i="4"/>
  <c r="P217" i="4"/>
  <c r="K217" i="4"/>
  <c r="R217" i="4" s="1"/>
  <c r="P58" i="4"/>
  <c r="K58" i="4"/>
  <c r="R58" i="4" s="1"/>
  <c r="T216" i="4"/>
  <c r="P216" i="4"/>
  <c r="K216" i="4"/>
  <c r="R216" i="4" s="1"/>
  <c r="P14" i="4"/>
  <c r="K14" i="4"/>
  <c r="R14" i="4" s="1"/>
  <c r="T215" i="4"/>
  <c r="P215" i="4"/>
  <c r="K215" i="4"/>
  <c r="R215" i="4" s="1"/>
  <c r="T214" i="4"/>
  <c r="P214" i="4"/>
  <c r="K214" i="4"/>
  <c r="R214" i="4" s="1"/>
  <c r="T213" i="4"/>
  <c r="P213" i="4"/>
  <c r="K213" i="4"/>
  <c r="R213" i="4" s="1"/>
  <c r="P57" i="4"/>
  <c r="K57" i="4"/>
  <c r="R57" i="4" s="1"/>
  <c r="T212" i="4"/>
  <c r="P212" i="4"/>
  <c r="K212" i="4"/>
  <c r="R212" i="4" s="1"/>
  <c r="P56" i="4"/>
  <c r="K56" i="4"/>
  <c r="R56" i="4" s="1"/>
  <c r="P55" i="4"/>
  <c r="K55" i="4"/>
  <c r="R55" i="4" s="1"/>
  <c r="T211" i="4"/>
  <c r="P211" i="4"/>
  <c r="K211" i="4"/>
  <c r="R211" i="4" s="1"/>
  <c r="T210" i="4"/>
  <c r="P210" i="4"/>
  <c r="K210" i="4"/>
  <c r="R210" i="4" s="1"/>
  <c r="T209" i="4"/>
  <c r="P209" i="4"/>
  <c r="K209" i="4"/>
  <c r="R209" i="4" s="1"/>
  <c r="T208" i="4"/>
  <c r="P208" i="4"/>
  <c r="K208" i="4"/>
  <c r="R208" i="4" s="1"/>
  <c r="P54" i="4"/>
  <c r="K54" i="4"/>
  <c r="R54" i="4" s="1"/>
  <c r="P10" i="4"/>
  <c r="K10" i="4"/>
  <c r="R10" i="4" s="1"/>
  <c r="T207" i="4"/>
  <c r="P207" i="4"/>
  <c r="K207" i="4"/>
  <c r="R207" i="4" s="1"/>
  <c r="P53" i="4"/>
  <c r="K53" i="4"/>
  <c r="R53" i="4" s="1"/>
  <c r="T206" i="4"/>
  <c r="P206" i="4"/>
  <c r="K206" i="4"/>
  <c r="R206" i="4" s="1"/>
  <c r="T205" i="4"/>
  <c r="P205" i="4"/>
  <c r="K205" i="4"/>
  <c r="R205" i="4" s="1"/>
  <c r="T204" i="4"/>
  <c r="P204" i="4"/>
  <c r="K204" i="4"/>
  <c r="R204" i="4" s="1"/>
  <c r="T52" i="4"/>
  <c r="P52" i="4"/>
  <c r="K52" i="4"/>
  <c r="R52" i="4" s="1"/>
  <c r="P51" i="4"/>
  <c r="K51" i="4"/>
  <c r="R51" i="4" s="1"/>
  <c r="T203" i="4"/>
  <c r="P203" i="4"/>
  <c r="K203" i="4"/>
  <c r="R203" i="4" s="1"/>
  <c r="P50" i="4"/>
  <c r="K50" i="4"/>
  <c r="R50" i="4" s="1"/>
  <c r="T202" i="4"/>
  <c r="P202" i="4"/>
  <c r="K202" i="4"/>
  <c r="R202" i="4" s="1"/>
  <c r="T201" i="4"/>
  <c r="P201" i="4"/>
  <c r="K201" i="4"/>
  <c r="R201" i="4" s="1"/>
  <c r="P49" i="4"/>
  <c r="K49" i="4"/>
  <c r="R49" i="4" s="1"/>
  <c r="P48" i="4"/>
  <c r="K48" i="4"/>
  <c r="R48" i="4" s="1"/>
  <c r="T200" i="4"/>
  <c r="P200" i="4"/>
  <c r="K200" i="4"/>
  <c r="R200" i="4" s="1"/>
  <c r="T199" i="4"/>
  <c r="P199" i="4"/>
  <c r="K199" i="4"/>
  <c r="R199" i="4" s="1"/>
  <c r="P47" i="4"/>
  <c r="K47" i="4"/>
  <c r="R47" i="4" s="1"/>
  <c r="P46" i="4"/>
  <c r="K46" i="4"/>
  <c r="R46" i="4" s="1"/>
  <c r="T425" i="4"/>
  <c r="P425" i="4"/>
  <c r="K425" i="4"/>
  <c r="R425" i="4" s="1"/>
  <c r="T198" i="4"/>
  <c r="P198" i="4"/>
  <c r="K198" i="4"/>
  <c r="R198" i="4" s="1"/>
  <c r="T197" i="4"/>
  <c r="P197" i="4"/>
  <c r="K197" i="4"/>
  <c r="R197" i="4" s="1"/>
  <c r="T196" i="4"/>
  <c r="P196" i="4"/>
  <c r="K196" i="4"/>
  <c r="R196" i="4" s="1"/>
  <c r="T195" i="4"/>
  <c r="P195" i="4"/>
  <c r="K195" i="4"/>
  <c r="R195" i="4" s="1"/>
  <c r="T194" i="4"/>
  <c r="P194" i="4"/>
  <c r="K194" i="4"/>
  <c r="R194" i="4" s="1"/>
  <c r="T193" i="4"/>
  <c r="P193" i="4"/>
  <c r="K193" i="4"/>
  <c r="R193" i="4" s="1"/>
  <c r="P45" i="4"/>
  <c r="K45" i="4"/>
  <c r="R45" i="4" s="1"/>
  <c r="T192" i="4"/>
  <c r="P192" i="4"/>
  <c r="K192" i="4"/>
  <c r="R192" i="4" s="1"/>
  <c r="T191" i="4"/>
  <c r="P191" i="4"/>
  <c r="K191" i="4"/>
  <c r="R191" i="4" s="1"/>
  <c r="P44" i="4"/>
  <c r="K44" i="4"/>
  <c r="R44" i="4" s="1"/>
  <c r="T190" i="4"/>
  <c r="P190" i="4"/>
  <c r="K190" i="4"/>
  <c r="R190" i="4" s="1"/>
  <c r="P43" i="4"/>
  <c r="K43" i="4"/>
  <c r="R43" i="4" s="1"/>
  <c r="T189" i="4"/>
  <c r="P189" i="4"/>
  <c r="K189" i="4"/>
  <c r="R189" i="4" s="1"/>
  <c r="T188" i="4"/>
  <c r="P188" i="4"/>
  <c r="K188" i="4"/>
  <c r="R188" i="4" s="1"/>
  <c r="P42" i="4"/>
  <c r="K42" i="4"/>
  <c r="R42" i="4" s="1"/>
  <c r="P41" i="4"/>
  <c r="K41" i="4"/>
  <c r="R41" i="4" s="1"/>
  <c r="P40" i="4"/>
  <c r="K40" i="4"/>
  <c r="R40" i="4" s="1"/>
  <c r="T187" i="4"/>
  <c r="P187" i="4"/>
  <c r="K187" i="4"/>
  <c r="R187" i="4" s="1"/>
  <c r="T186" i="4"/>
  <c r="P186" i="4"/>
  <c r="K186" i="4"/>
  <c r="R186" i="4" s="1"/>
  <c r="P9" i="4"/>
  <c r="K9" i="4"/>
  <c r="R9" i="4" s="1"/>
  <c r="T185" i="4"/>
  <c r="P185" i="4"/>
  <c r="K185" i="4"/>
  <c r="R185" i="4" s="1"/>
  <c r="T184" i="4"/>
  <c r="P184" i="4"/>
  <c r="K184" i="4"/>
  <c r="R184" i="4" s="1"/>
  <c r="T183" i="4"/>
  <c r="P183" i="4"/>
  <c r="K183" i="4"/>
  <c r="R183" i="4" s="1"/>
  <c r="P39" i="4"/>
  <c r="K39" i="4"/>
  <c r="R39" i="4" s="1"/>
  <c r="P38" i="4"/>
  <c r="K38" i="4"/>
  <c r="R38" i="4" s="1"/>
  <c r="T182" i="4"/>
  <c r="P182" i="4"/>
  <c r="K182" i="4"/>
  <c r="R182" i="4" s="1"/>
  <c r="T181" i="4"/>
  <c r="P181" i="4"/>
  <c r="K181" i="4"/>
  <c r="R181" i="4" s="1"/>
  <c r="T180" i="4"/>
  <c r="P180" i="4"/>
  <c r="K180" i="4"/>
  <c r="R180" i="4" s="1"/>
  <c r="P37" i="4"/>
  <c r="K37" i="4"/>
  <c r="R37" i="4" s="1"/>
  <c r="P36" i="4"/>
  <c r="K36" i="4"/>
  <c r="R36" i="4" s="1"/>
  <c r="P35" i="4"/>
  <c r="K35" i="4"/>
  <c r="R35" i="4" s="1"/>
  <c r="T179" i="4"/>
  <c r="P179" i="4"/>
  <c r="K179" i="4"/>
  <c r="R179" i="4" s="1"/>
  <c r="T178" i="4"/>
  <c r="P178" i="4"/>
  <c r="K178" i="4"/>
  <c r="R178" i="4" s="1"/>
  <c r="T177" i="4"/>
  <c r="P177" i="4"/>
  <c r="K177" i="4"/>
  <c r="R177" i="4" s="1"/>
  <c r="T176" i="4"/>
  <c r="P176" i="4"/>
  <c r="K176" i="4"/>
  <c r="R176" i="4" s="1"/>
  <c r="P34" i="4"/>
  <c r="K34" i="4"/>
  <c r="R34" i="4" s="1"/>
  <c r="T175" i="4"/>
  <c r="P175" i="4"/>
  <c r="K175" i="4"/>
  <c r="R175" i="4" s="1"/>
  <c r="T33" i="4"/>
  <c r="P33" i="4"/>
  <c r="K33" i="4"/>
  <c r="R33" i="4" s="1"/>
  <c r="T174" i="4"/>
  <c r="P174" i="4"/>
  <c r="K174" i="4"/>
  <c r="R174" i="4" s="1"/>
  <c r="T173" i="4"/>
  <c r="P173" i="4"/>
  <c r="K173" i="4"/>
  <c r="R173" i="4" s="1"/>
  <c r="T172" i="4"/>
  <c r="P172" i="4"/>
  <c r="K172" i="4"/>
  <c r="R172" i="4" s="1"/>
  <c r="T171" i="4"/>
  <c r="P171" i="4"/>
  <c r="K171" i="4"/>
  <c r="R171" i="4" s="1"/>
  <c r="P32" i="4"/>
  <c r="K32" i="4"/>
  <c r="R32" i="4" s="1"/>
  <c r="P31" i="4"/>
  <c r="K31" i="4"/>
  <c r="R31" i="4" s="1"/>
  <c r="P30" i="4"/>
  <c r="K30" i="4"/>
  <c r="R30" i="4" s="1"/>
  <c r="T170" i="4"/>
  <c r="P170" i="4"/>
  <c r="K170" i="4"/>
  <c r="R170" i="4" s="1"/>
  <c r="T169" i="4"/>
  <c r="P169" i="4"/>
  <c r="K169" i="4"/>
  <c r="R169" i="4" s="1"/>
  <c r="P29" i="4"/>
  <c r="K29" i="4"/>
  <c r="R29" i="4" s="1"/>
  <c r="P28" i="4"/>
  <c r="K28" i="4"/>
  <c r="R28" i="4" s="1"/>
  <c r="T168" i="4"/>
  <c r="P168" i="4"/>
  <c r="K168" i="4"/>
  <c r="R168" i="4" s="1"/>
  <c r="T167" i="4"/>
  <c r="P167" i="4"/>
  <c r="K167" i="4"/>
  <c r="R167" i="4" s="1"/>
  <c r="P27" i="4"/>
  <c r="K27" i="4"/>
  <c r="R27" i="4" s="1"/>
  <c r="T26" i="4"/>
  <c r="P26" i="4"/>
  <c r="K26" i="4"/>
  <c r="R26" i="4" s="1"/>
  <c r="T166" i="4"/>
  <c r="P166" i="4"/>
  <c r="K166" i="4"/>
  <c r="R166" i="4" s="1"/>
  <c r="T165" i="4"/>
  <c r="P165" i="4"/>
  <c r="K165" i="4"/>
  <c r="R165" i="4" s="1"/>
  <c r="T164" i="4"/>
  <c r="P164" i="4"/>
  <c r="K164" i="4"/>
  <c r="R164" i="4" s="1"/>
  <c r="T163" i="4"/>
  <c r="P163" i="4"/>
  <c r="K163" i="4"/>
  <c r="R163" i="4" s="1"/>
  <c r="T162" i="4"/>
  <c r="P162" i="4"/>
  <c r="K162" i="4"/>
  <c r="R162" i="4" s="1"/>
  <c r="T161" i="4"/>
  <c r="P161" i="4"/>
  <c r="K161" i="4"/>
  <c r="R161" i="4" s="1"/>
  <c r="T160" i="4"/>
  <c r="P160" i="4"/>
  <c r="K160" i="4"/>
  <c r="R160" i="4" s="1"/>
  <c r="T159" i="4"/>
  <c r="P159" i="4"/>
  <c r="K159" i="4"/>
  <c r="R159" i="4" s="1"/>
  <c r="P25" i="4"/>
  <c r="K25" i="4"/>
  <c r="R25" i="4" s="1"/>
  <c r="T158" i="4"/>
  <c r="P158" i="4"/>
  <c r="K158" i="4"/>
  <c r="R158" i="4" s="1"/>
  <c r="T157" i="4"/>
  <c r="P157" i="4"/>
  <c r="K157" i="4"/>
  <c r="R157" i="4" s="1"/>
  <c r="T156" i="4"/>
  <c r="P156" i="4"/>
  <c r="K156" i="4"/>
  <c r="R156" i="4" s="1"/>
  <c r="T155" i="4"/>
  <c r="P155" i="4"/>
  <c r="K155" i="4"/>
  <c r="R155" i="4" s="1"/>
  <c r="T154" i="4"/>
  <c r="P154" i="4"/>
  <c r="K154" i="4"/>
  <c r="R154" i="4" s="1"/>
  <c r="P12" i="4"/>
  <c r="K12" i="4"/>
  <c r="R12" i="4" s="1"/>
  <c r="P24" i="4"/>
  <c r="K24" i="4"/>
  <c r="R24" i="4" s="1"/>
  <c r="P23" i="4"/>
  <c r="K23" i="4"/>
  <c r="R23" i="4" s="1"/>
  <c r="T153" i="4"/>
  <c r="P153" i="4"/>
  <c r="K153" i="4"/>
  <c r="R153" i="4" s="1"/>
  <c r="P22" i="4"/>
  <c r="K22" i="4"/>
  <c r="R22" i="4" s="1"/>
  <c r="T152" i="4"/>
  <c r="P152" i="4"/>
  <c r="K152" i="4"/>
  <c r="R152" i="4" s="1"/>
  <c r="P21" i="4"/>
  <c r="K21" i="4"/>
  <c r="R21" i="4" s="1"/>
  <c r="T151" i="4"/>
  <c r="P151" i="4"/>
  <c r="K151" i="4"/>
  <c r="R151" i="4" s="1"/>
  <c r="T150" i="4"/>
  <c r="P150" i="4"/>
  <c r="K150" i="4"/>
  <c r="R150" i="4" s="1"/>
  <c r="T149" i="4"/>
  <c r="P149" i="4"/>
  <c r="K149" i="4"/>
  <c r="R149" i="4" s="1"/>
  <c r="T148" i="4"/>
  <c r="P148" i="4"/>
  <c r="K148" i="4"/>
  <c r="R148" i="4" s="1"/>
  <c r="T147" i="4"/>
  <c r="P147" i="4"/>
  <c r="K147" i="4"/>
  <c r="R147" i="4" s="1"/>
  <c r="P20" i="4"/>
  <c r="K20" i="4"/>
  <c r="R20" i="4" s="1"/>
  <c r="T19" i="4"/>
  <c r="P19" i="4"/>
  <c r="K19" i="4"/>
  <c r="R19" i="4" s="1"/>
  <c r="P18" i="4"/>
  <c r="K18" i="4"/>
  <c r="R18" i="4" s="1"/>
  <c r="T146" i="4"/>
  <c r="P146" i="4"/>
  <c r="K146" i="4"/>
  <c r="R146" i="4" s="1"/>
  <c r="T145" i="4"/>
  <c r="P145" i="4"/>
  <c r="K145" i="4"/>
  <c r="R145" i="4" s="1"/>
  <c r="T144" i="4"/>
  <c r="P144" i="4"/>
  <c r="K144" i="4"/>
  <c r="R144" i="4" s="1"/>
  <c r="T143" i="4"/>
  <c r="P143" i="4"/>
  <c r="K143" i="4"/>
  <c r="R143" i="4" s="1"/>
  <c r="C2" i="4" l="1"/>
  <c r="AA427" i="4"/>
  <c r="AA429" i="4" s="1"/>
  <c r="E427" i="4"/>
  <c r="E430" i="4" s="1"/>
  <c r="I427" i="4"/>
  <c r="I430" i="4" s="1"/>
  <c r="F427" i="4"/>
  <c r="F430" i="4" s="1"/>
  <c r="J427" i="4"/>
  <c r="J430" i="4" s="1"/>
  <c r="K427" i="4"/>
  <c r="G427" i="4"/>
  <c r="G430" i="4" s="1"/>
  <c r="A446" i="1"/>
  <c r="B448" i="1"/>
  <c r="U435" i="1"/>
  <c r="U437" i="1" s="1"/>
  <c r="N206" i="1"/>
  <c r="N214" i="1"/>
  <c r="N265" i="1"/>
  <c r="N304" i="1"/>
  <c r="C427" i="1"/>
  <c r="C430" i="1" s="1"/>
  <c r="C432" i="1" s="1"/>
  <c r="K431" i="4" l="1"/>
  <c r="K433" i="4" s="1"/>
  <c r="K434" i="4" s="1"/>
  <c r="R427" i="4"/>
  <c r="R2" i="4" s="1"/>
  <c r="S2" i="4" s="1"/>
  <c r="K2" i="4"/>
  <c r="D427" i="1"/>
  <c r="K132" i="1"/>
  <c r="L132" i="1" s="1"/>
  <c r="K133" i="1"/>
  <c r="L133" i="1" s="1"/>
  <c r="K134" i="1"/>
  <c r="L134" i="1" s="1"/>
  <c r="K5" i="1"/>
  <c r="L5" i="1" s="1"/>
  <c r="K6" i="1"/>
  <c r="L6" i="1" s="1"/>
  <c r="K7" i="1"/>
  <c r="L7" i="1" s="1"/>
  <c r="K135" i="1"/>
  <c r="L135" i="1" s="1"/>
  <c r="K136" i="1"/>
  <c r="L136" i="1" s="1"/>
  <c r="K137" i="1"/>
  <c r="L137" i="1" s="1"/>
  <c r="K138" i="1"/>
  <c r="L138" i="1" s="1"/>
  <c r="K139" i="1"/>
  <c r="L139" i="1" s="1"/>
  <c r="K8" i="1"/>
  <c r="L8" i="1" s="1"/>
  <c r="K140" i="1"/>
  <c r="L140" i="1" s="1"/>
  <c r="K9" i="1"/>
  <c r="L9" i="1" s="1"/>
  <c r="K141" i="1"/>
  <c r="L141" i="1" s="1"/>
  <c r="K10" i="1"/>
  <c r="L10" i="1" s="1"/>
  <c r="K11" i="1"/>
  <c r="L11" i="1" s="1"/>
  <c r="K142" i="1"/>
  <c r="L142" i="1" s="1"/>
  <c r="K143" i="1"/>
  <c r="L143" i="1" s="1"/>
  <c r="K144" i="1"/>
  <c r="L144" i="1" s="1"/>
  <c r="K145" i="1"/>
  <c r="L145" i="1" s="1"/>
  <c r="K146" i="1"/>
  <c r="L146" i="1" s="1"/>
  <c r="K147" i="1"/>
  <c r="L147" i="1" s="1"/>
  <c r="K12" i="1"/>
  <c r="L12" i="1" s="1"/>
  <c r="K148" i="1"/>
  <c r="L148" i="1" s="1"/>
  <c r="K149" i="1"/>
  <c r="L149" i="1" s="1"/>
  <c r="K150" i="1"/>
  <c r="L150" i="1" s="1"/>
  <c r="K151" i="1"/>
  <c r="L151" i="1" s="1"/>
  <c r="K152" i="1"/>
  <c r="L152" i="1" s="1"/>
  <c r="K153" i="1"/>
  <c r="L153" i="1" s="1"/>
  <c r="K154" i="1"/>
  <c r="L154" i="1" s="1"/>
  <c r="K155" i="1"/>
  <c r="L155" i="1" s="1"/>
  <c r="K13" i="1"/>
  <c r="L13" i="1" s="1"/>
  <c r="K14" i="1"/>
  <c r="L14" i="1" s="1"/>
  <c r="K156" i="1"/>
  <c r="L156" i="1" s="1"/>
  <c r="K157" i="1"/>
  <c r="L157" i="1" s="1"/>
  <c r="K15" i="1"/>
  <c r="L15" i="1" s="1"/>
  <c r="K16" i="1"/>
  <c r="L16" i="1" s="1"/>
  <c r="K158" i="1"/>
  <c r="L158" i="1" s="1"/>
  <c r="K159" i="1"/>
  <c r="L159" i="1" s="1"/>
  <c r="K17" i="1"/>
  <c r="L17" i="1" s="1"/>
  <c r="K18" i="1"/>
  <c r="L18" i="1" s="1"/>
  <c r="K19" i="1"/>
  <c r="L19" i="1" s="1"/>
  <c r="K160" i="1"/>
  <c r="L160" i="1" s="1"/>
  <c r="K161" i="1"/>
  <c r="L161" i="1" s="1"/>
  <c r="K162" i="1"/>
  <c r="L162" i="1" s="1"/>
  <c r="K163" i="1"/>
  <c r="L163" i="1" s="1"/>
  <c r="K20" i="1"/>
  <c r="L20" i="1" s="1"/>
  <c r="K164" i="1"/>
  <c r="L164" i="1" s="1"/>
  <c r="K21" i="1"/>
  <c r="L21" i="1" s="1"/>
  <c r="K165" i="1"/>
  <c r="L165" i="1" s="1"/>
  <c r="K166" i="1"/>
  <c r="L166" i="1" s="1"/>
  <c r="K167" i="1"/>
  <c r="L167" i="1" s="1"/>
  <c r="K168" i="1"/>
  <c r="L168" i="1" s="1"/>
  <c r="K22" i="1"/>
  <c r="L22" i="1" s="1"/>
  <c r="K23" i="1"/>
  <c r="L23" i="1" s="1"/>
  <c r="K24" i="1"/>
  <c r="L24" i="1" s="1"/>
  <c r="K169" i="1"/>
  <c r="L169" i="1" s="1"/>
  <c r="K170" i="1"/>
  <c r="L170" i="1" s="1"/>
  <c r="K171" i="1"/>
  <c r="L171" i="1" s="1"/>
  <c r="K25" i="1"/>
  <c r="L25" i="1" s="1"/>
  <c r="K26" i="1"/>
  <c r="L26" i="1" s="1"/>
  <c r="K172" i="1"/>
  <c r="L172" i="1" s="1"/>
  <c r="K173" i="1"/>
  <c r="L173" i="1" s="1"/>
  <c r="K174" i="1"/>
  <c r="L174" i="1" s="1"/>
  <c r="K175" i="1"/>
  <c r="L175" i="1" s="1"/>
  <c r="K176" i="1"/>
  <c r="L176" i="1" s="1"/>
  <c r="K177" i="1"/>
  <c r="L177" i="1" s="1"/>
  <c r="K27" i="1"/>
  <c r="L27" i="1" s="1"/>
  <c r="K28" i="1"/>
  <c r="L28" i="1" s="1"/>
  <c r="K29" i="1"/>
  <c r="L29" i="1" s="1"/>
  <c r="K178" i="1"/>
  <c r="L178" i="1" s="1"/>
  <c r="K179" i="1"/>
  <c r="L179" i="1" s="1"/>
  <c r="K30" i="1"/>
  <c r="L30" i="1" s="1"/>
  <c r="K180" i="1"/>
  <c r="L180" i="1" s="1"/>
  <c r="K31" i="1"/>
  <c r="L31" i="1" s="1"/>
  <c r="K181" i="1"/>
  <c r="L181" i="1" s="1"/>
  <c r="K182" i="1"/>
  <c r="L182" i="1" s="1"/>
  <c r="K32" i="1"/>
  <c r="L32" i="1" s="1"/>
  <c r="K183" i="1"/>
  <c r="L183" i="1" s="1"/>
  <c r="K184" i="1"/>
  <c r="L184" i="1" s="1"/>
  <c r="K33" i="1"/>
  <c r="L33" i="1" s="1"/>
  <c r="K185" i="1"/>
  <c r="L185" i="1" s="1"/>
  <c r="K186" i="1"/>
  <c r="L186" i="1" s="1"/>
  <c r="K187" i="1"/>
  <c r="L187" i="1" s="1"/>
  <c r="K188" i="1"/>
  <c r="L188" i="1" s="1"/>
  <c r="K189" i="1"/>
  <c r="L189" i="1" s="1"/>
  <c r="K34" i="1"/>
  <c r="L34" i="1" s="1"/>
  <c r="K190" i="1"/>
  <c r="L190" i="1" s="1"/>
  <c r="K191" i="1"/>
  <c r="L191" i="1" s="1"/>
  <c r="K35" i="1"/>
  <c r="L35" i="1" s="1"/>
  <c r="K36" i="1"/>
  <c r="L36" i="1" s="1"/>
  <c r="K192" i="1"/>
  <c r="L192" i="1" s="1"/>
  <c r="K193" i="1"/>
  <c r="L193" i="1" s="1"/>
  <c r="K37" i="1"/>
  <c r="L37" i="1" s="1"/>
  <c r="K194" i="1"/>
  <c r="L194" i="1" s="1"/>
  <c r="K38" i="1"/>
  <c r="L38" i="1" s="1"/>
  <c r="K39" i="1"/>
  <c r="L39" i="1" s="1"/>
  <c r="K195" i="1"/>
  <c r="L195" i="1" s="1"/>
  <c r="K196" i="1"/>
  <c r="L196" i="1" s="1"/>
  <c r="K197" i="1"/>
  <c r="L197" i="1" s="1"/>
  <c r="K40" i="1"/>
  <c r="L40" i="1" s="1"/>
  <c r="K198" i="1"/>
  <c r="L198" i="1" s="1"/>
  <c r="K199" i="1"/>
  <c r="L199" i="1" s="1"/>
  <c r="K41" i="1"/>
  <c r="L41" i="1" s="1"/>
  <c r="K200" i="1"/>
  <c r="L200" i="1" s="1"/>
  <c r="K201" i="1"/>
  <c r="L201" i="1" s="1"/>
  <c r="K202" i="1"/>
  <c r="L202" i="1" s="1"/>
  <c r="K203" i="1"/>
  <c r="L203" i="1" s="1"/>
  <c r="K42" i="1"/>
  <c r="L42" i="1" s="1"/>
  <c r="K43" i="1"/>
  <c r="L43" i="1" s="1"/>
  <c r="K204" i="1"/>
  <c r="L204" i="1" s="1"/>
  <c r="K44" i="1"/>
  <c r="L44" i="1" s="1"/>
  <c r="K205" i="1"/>
  <c r="L205" i="1" s="1"/>
  <c r="K206" i="1"/>
  <c r="L206" i="1" s="1"/>
  <c r="K207" i="1"/>
  <c r="L207" i="1" s="1"/>
  <c r="K208" i="1"/>
  <c r="L208" i="1" s="1"/>
  <c r="K209" i="1"/>
  <c r="L209" i="1" s="1"/>
  <c r="K45" i="1"/>
  <c r="L45" i="1" s="1"/>
  <c r="K210" i="1"/>
  <c r="L210" i="1" s="1"/>
  <c r="K211" i="1"/>
  <c r="L211" i="1" s="1"/>
  <c r="K212" i="1"/>
  <c r="L212" i="1" s="1"/>
  <c r="K213" i="1"/>
  <c r="L213" i="1" s="1"/>
  <c r="K46" i="1"/>
  <c r="L46" i="1" s="1"/>
  <c r="K47" i="1"/>
  <c r="L47" i="1" s="1"/>
  <c r="K48" i="1"/>
  <c r="L48" i="1" s="1"/>
  <c r="K49" i="1"/>
  <c r="L49" i="1" s="1"/>
  <c r="K214" i="1"/>
  <c r="L214" i="1" s="1"/>
  <c r="K50" i="1"/>
  <c r="L50" i="1" s="1"/>
  <c r="K51" i="1"/>
  <c r="L51" i="1" s="1"/>
  <c r="K215" i="1"/>
  <c r="L215" i="1" s="1"/>
  <c r="K216" i="1"/>
  <c r="L216" i="1" s="1"/>
  <c r="K52" i="1"/>
  <c r="L52" i="1" s="1"/>
  <c r="K217" i="1"/>
  <c r="L217" i="1" s="1"/>
  <c r="K218" i="1"/>
  <c r="L218" i="1" s="1"/>
  <c r="K219" i="1"/>
  <c r="L219" i="1" s="1"/>
  <c r="K220" i="1"/>
  <c r="L220" i="1" s="1"/>
  <c r="K53" i="1"/>
  <c r="L53" i="1" s="1"/>
  <c r="K221" i="1"/>
  <c r="L221" i="1" s="1"/>
  <c r="K222" i="1"/>
  <c r="L222" i="1" s="1"/>
  <c r="K223" i="1"/>
  <c r="L223" i="1" s="1"/>
  <c r="K224" i="1"/>
  <c r="L224" i="1" s="1"/>
  <c r="K225" i="1"/>
  <c r="L225" i="1" s="1"/>
  <c r="K54" i="1"/>
  <c r="L54" i="1" s="1"/>
  <c r="K55" i="1"/>
  <c r="L55" i="1" s="1"/>
  <c r="K226" i="1"/>
  <c r="L226" i="1" s="1"/>
  <c r="K227" i="1"/>
  <c r="L227" i="1" s="1"/>
  <c r="K228" i="1"/>
  <c r="L228" i="1" s="1"/>
  <c r="K229" i="1"/>
  <c r="L229" i="1" s="1"/>
  <c r="K230" i="1"/>
  <c r="L230" i="1" s="1"/>
  <c r="K231" i="1"/>
  <c r="L231" i="1" s="1"/>
  <c r="K56" i="1"/>
  <c r="L56" i="1" s="1"/>
  <c r="K232" i="1"/>
  <c r="L232" i="1" s="1"/>
  <c r="K233" i="1"/>
  <c r="L233" i="1" s="1"/>
  <c r="K57" i="1"/>
  <c r="L57" i="1" s="1"/>
  <c r="K58" i="1"/>
  <c r="L58" i="1" s="1"/>
  <c r="K59" i="1"/>
  <c r="L59" i="1" s="1"/>
  <c r="K234" i="1"/>
  <c r="L234" i="1" s="1"/>
  <c r="K235" i="1"/>
  <c r="L235" i="1" s="1"/>
  <c r="K60" i="1"/>
  <c r="L60" i="1" s="1"/>
  <c r="K236" i="1"/>
  <c r="L236" i="1" s="1"/>
  <c r="K237" i="1"/>
  <c r="L237" i="1" s="1"/>
  <c r="K238" i="1"/>
  <c r="L238" i="1" s="1"/>
  <c r="K239" i="1"/>
  <c r="L239" i="1" s="1"/>
  <c r="K240" i="1"/>
  <c r="L240" i="1" s="1"/>
  <c r="K241" i="1"/>
  <c r="L241" i="1" s="1"/>
  <c r="K242" i="1"/>
  <c r="L242" i="1" s="1"/>
  <c r="K243" i="1"/>
  <c r="L243" i="1" s="1"/>
  <c r="K244" i="1"/>
  <c r="L244" i="1" s="1"/>
  <c r="K61" i="1"/>
  <c r="L61" i="1" s="1"/>
  <c r="K245" i="1"/>
  <c r="L245" i="1" s="1"/>
  <c r="K246" i="1"/>
  <c r="L246" i="1" s="1"/>
  <c r="K247" i="1"/>
  <c r="L247" i="1" s="1"/>
  <c r="K62" i="1"/>
  <c r="L62" i="1" s="1"/>
  <c r="K248" i="1"/>
  <c r="L248" i="1" s="1"/>
  <c r="K63" i="1"/>
  <c r="L63" i="1" s="1"/>
  <c r="K249" i="1"/>
  <c r="L249" i="1" s="1"/>
  <c r="K250" i="1"/>
  <c r="L250" i="1" s="1"/>
  <c r="K251" i="1"/>
  <c r="L251" i="1" s="1"/>
  <c r="K252" i="1"/>
  <c r="L252" i="1" s="1"/>
  <c r="K64" i="1"/>
  <c r="L64" i="1" s="1"/>
  <c r="K253" i="1"/>
  <c r="L253" i="1" s="1"/>
  <c r="K65" i="1"/>
  <c r="L65" i="1" s="1"/>
  <c r="K254" i="1"/>
  <c r="L254" i="1" s="1"/>
  <c r="K66" i="1"/>
  <c r="L66" i="1" s="1"/>
  <c r="K255" i="1"/>
  <c r="L255" i="1" s="1"/>
  <c r="K256" i="1"/>
  <c r="L256" i="1" s="1"/>
  <c r="K67" i="1"/>
  <c r="L67" i="1" s="1"/>
  <c r="K257" i="1"/>
  <c r="L257" i="1" s="1"/>
  <c r="K258" i="1"/>
  <c r="L258" i="1" s="1"/>
  <c r="K259" i="1"/>
  <c r="L259" i="1" s="1"/>
  <c r="K68" i="1"/>
  <c r="L68" i="1" s="1"/>
  <c r="K260" i="1"/>
  <c r="L260" i="1" s="1"/>
  <c r="K261" i="1"/>
  <c r="L261" i="1" s="1"/>
  <c r="K262" i="1"/>
  <c r="L262" i="1" s="1"/>
  <c r="K263" i="1"/>
  <c r="L263" i="1" s="1"/>
  <c r="K264" i="1"/>
  <c r="L264" i="1" s="1"/>
  <c r="K69" i="1"/>
  <c r="L69" i="1" s="1"/>
  <c r="K265" i="1"/>
  <c r="L265" i="1" s="1"/>
  <c r="K70" i="1"/>
  <c r="L70" i="1" s="1"/>
  <c r="K266" i="1"/>
  <c r="L266" i="1" s="1"/>
  <c r="K267" i="1"/>
  <c r="L267" i="1" s="1"/>
  <c r="K268" i="1"/>
  <c r="L268" i="1" s="1"/>
  <c r="K269" i="1"/>
  <c r="L269" i="1" s="1"/>
  <c r="K270" i="1"/>
  <c r="L270" i="1" s="1"/>
  <c r="K271" i="1"/>
  <c r="L271" i="1" s="1"/>
  <c r="K272" i="1"/>
  <c r="L272" i="1" s="1"/>
  <c r="K273" i="1"/>
  <c r="L273" i="1" s="1"/>
  <c r="K274" i="1"/>
  <c r="L274" i="1" s="1"/>
  <c r="K275" i="1"/>
  <c r="L275" i="1" s="1"/>
  <c r="K71" i="1"/>
  <c r="L71" i="1" s="1"/>
  <c r="K276" i="1"/>
  <c r="L276" i="1" s="1"/>
  <c r="K72" i="1"/>
  <c r="L72" i="1" s="1"/>
  <c r="K277" i="1"/>
  <c r="L277" i="1" s="1"/>
  <c r="K278" i="1"/>
  <c r="L278" i="1" s="1"/>
  <c r="K279" i="1"/>
  <c r="L279" i="1" s="1"/>
  <c r="K73" i="1"/>
  <c r="L73" i="1" s="1"/>
  <c r="K74" i="1"/>
  <c r="L74" i="1" s="1"/>
  <c r="K280" i="1"/>
  <c r="L280" i="1" s="1"/>
  <c r="K281" i="1"/>
  <c r="L281" i="1" s="1"/>
  <c r="K282" i="1"/>
  <c r="L282" i="1" s="1"/>
  <c r="K283" i="1"/>
  <c r="L283" i="1" s="1"/>
  <c r="K284" i="1"/>
  <c r="L284" i="1" s="1"/>
  <c r="K75" i="1"/>
  <c r="L75" i="1" s="1"/>
  <c r="K285" i="1"/>
  <c r="L285" i="1" s="1"/>
  <c r="K286" i="1"/>
  <c r="L286" i="1" s="1"/>
  <c r="K287" i="1"/>
  <c r="L287" i="1" s="1"/>
  <c r="K288" i="1"/>
  <c r="L288" i="1" s="1"/>
  <c r="K76" i="1"/>
  <c r="L76" i="1" s="1"/>
  <c r="K289" i="1"/>
  <c r="L289" i="1" s="1"/>
  <c r="K290" i="1"/>
  <c r="L290" i="1" s="1"/>
  <c r="K291" i="1"/>
  <c r="L291" i="1" s="1"/>
  <c r="K292" i="1"/>
  <c r="L292" i="1" s="1"/>
  <c r="K293" i="1"/>
  <c r="L293" i="1" s="1"/>
  <c r="K294" i="1"/>
  <c r="L294" i="1" s="1"/>
  <c r="K295" i="1"/>
  <c r="L295" i="1" s="1"/>
  <c r="K296" i="1"/>
  <c r="L296" i="1" s="1"/>
  <c r="K77" i="1"/>
  <c r="L77" i="1" s="1"/>
  <c r="K297" i="1"/>
  <c r="L297" i="1" s="1"/>
  <c r="K298" i="1"/>
  <c r="L298" i="1" s="1"/>
  <c r="K299" i="1"/>
  <c r="L299" i="1" s="1"/>
  <c r="K300" i="1"/>
  <c r="L300" i="1" s="1"/>
  <c r="K78" i="1"/>
  <c r="L78" i="1" s="1"/>
  <c r="K301" i="1"/>
  <c r="L301" i="1" s="1"/>
  <c r="K302" i="1"/>
  <c r="L302" i="1" s="1"/>
  <c r="K303" i="1"/>
  <c r="L303" i="1" s="1"/>
  <c r="K304" i="1"/>
  <c r="L304" i="1" s="1"/>
  <c r="K305" i="1"/>
  <c r="L305" i="1" s="1"/>
  <c r="K306" i="1"/>
  <c r="L306" i="1" s="1"/>
  <c r="K79" i="1"/>
  <c r="L79" i="1" s="1"/>
  <c r="K307" i="1"/>
  <c r="L307" i="1" s="1"/>
  <c r="K308" i="1"/>
  <c r="L308" i="1" s="1"/>
  <c r="K80" i="1"/>
  <c r="L80" i="1" s="1"/>
  <c r="K309" i="1"/>
  <c r="L309" i="1" s="1"/>
  <c r="K81" i="1"/>
  <c r="L81" i="1" s="1"/>
  <c r="K82" i="1"/>
  <c r="L82" i="1" s="1"/>
  <c r="K83" i="1"/>
  <c r="L83" i="1" s="1"/>
  <c r="K84" i="1"/>
  <c r="L84" i="1" s="1"/>
  <c r="K310" i="1"/>
  <c r="L310" i="1" s="1"/>
  <c r="K311" i="1"/>
  <c r="L311" i="1" s="1"/>
  <c r="K312" i="1"/>
  <c r="L312" i="1" s="1"/>
  <c r="K313" i="1"/>
  <c r="L313" i="1" s="1"/>
  <c r="K314" i="1"/>
  <c r="L314" i="1" s="1"/>
  <c r="K315" i="1"/>
  <c r="L315" i="1" s="1"/>
  <c r="K316" i="1"/>
  <c r="L316" i="1" s="1"/>
  <c r="K317" i="1"/>
  <c r="L317" i="1" s="1"/>
  <c r="K318" i="1"/>
  <c r="L318" i="1" s="1"/>
  <c r="K319" i="1"/>
  <c r="L319" i="1" s="1"/>
  <c r="K320" i="1"/>
  <c r="L320" i="1" s="1"/>
  <c r="K321" i="1"/>
  <c r="L321" i="1" s="1"/>
  <c r="K85" i="1"/>
  <c r="L85" i="1" s="1"/>
  <c r="K86" i="1"/>
  <c r="L86" i="1" s="1"/>
  <c r="K322" i="1"/>
  <c r="L322" i="1" s="1"/>
  <c r="K87" i="1"/>
  <c r="L87" i="1" s="1"/>
  <c r="K323" i="1"/>
  <c r="L323" i="1" s="1"/>
  <c r="K88" i="1"/>
  <c r="L88" i="1" s="1"/>
  <c r="K89" i="1"/>
  <c r="L89" i="1" s="1"/>
  <c r="K324" i="1"/>
  <c r="L324" i="1" s="1"/>
  <c r="K325" i="1"/>
  <c r="L325" i="1" s="1"/>
  <c r="K90" i="1"/>
  <c r="L90" i="1" s="1"/>
  <c r="K91" i="1"/>
  <c r="L91" i="1" s="1"/>
  <c r="K92" i="1"/>
  <c r="L92" i="1" s="1"/>
  <c r="K326" i="1"/>
  <c r="L326" i="1" s="1"/>
  <c r="K93" i="1"/>
  <c r="L93" i="1" s="1"/>
  <c r="K327" i="1"/>
  <c r="L327" i="1" s="1"/>
  <c r="K328" i="1"/>
  <c r="L328" i="1" s="1"/>
  <c r="K329" i="1"/>
  <c r="L329" i="1" s="1"/>
  <c r="K330" i="1"/>
  <c r="L330" i="1" s="1"/>
  <c r="K94" i="1"/>
  <c r="L94" i="1" s="1"/>
  <c r="K331" i="1"/>
  <c r="L331" i="1" s="1"/>
  <c r="K332" i="1"/>
  <c r="L332" i="1" s="1"/>
  <c r="K333" i="1"/>
  <c r="L333" i="1" s="1"/>
  <c r="K95" i="1"/>
  <c r="L95" i="1" s="1"/>
  <c r="K334" i="1"/>
  <c r="L334" i="1" s="1"/>
  <c r="K335" i="1"/>
  <c r="L335" i="1" s="1"/>
  <c r="K336" i="1"/>
  <c r="L336" i="1" s="1"/>
  <c r="K337" i="1"/>
  <c r="L337" i="1" s="1"/>
  <c r="K338" i="1"/>
  <c r="L338" i="1" s="1"/>
  <c r="K339" i="1"/>
  <c r="L339" i="1" s="1"/>
  <c r="K340" i="1"/>
  <c r="L340" i="1" s="1"/>
  <c r="K96" i="1"/>
  <c r="L96" i="1" s="1"/>
  <c r="K341" i="1"/>
  <c r="L341" i="1" s="1"/>
  <c r="K97" i="1"/>
  <c r="L97" i="1" s="1"/>
  <c r="K342" i="1"/>
  <c r="L342" i="1" s="1"/>
  <c r="K343" i="1"/>
  <c r="L343" i="1" s="1"/>
  <c r="K344" i="1"/>
  <c r="L344" i="1" s="1"/>
  <c r="K98" i="1"/>
  <c r="L98" i="1" s="1"/>
  <c r="K345" i="1"/>
  <c r="L345" i="1" s="1"/>
  <c r="K346" i="1"/>
  <c r="L346" i="1" s="1"/>
  <c r="K347" i="1"/>
  <c r="L347" i="1" s="1"/>
  <c r="K348" i="1"/>
  <c r="L348" i="1" s="1"/>
  <c r="K349" i="1"/>
  <c r="L349" i="1" s="1"/>
  <c r="K99" i="1"/>
  <c r="L99" i="1" s="1"/>
  <c r="K100" i="1"/>
  <c r="L100" i="1" s="1"/>
  <c r="K350" i="1"/>
  <c r="L350" i="1" s="1"/>
  <c r="K351" i="1"/>
  <c r="L351" i="1" s="1"/>
  <c r="K352" i="1"/>
  <c r="L352" i="1" s="1"/>
  <c r="K101" i="1"/>
  <c r="L101" i="1" s="1"/>
  <c r="K353" i="1"/>
  <c r="L353" i="1" s="1"/>
  <c r="K354" i="1"/>
  <c r="L354" i="1" s="1"/>
  <c r="K355" i="1"/>
  <c r="L355" i="1" s="1"/>
  <c r="K356" i="1"/>
  <c r="L356" i="1" s="1"/>
  <c r="K357" i="1"/>
  <c r="L357" i="1" s="1"/>
  <c r="K102" i="1"/>
  <c r="L102" i="1" s="1"/>
  <c r="K103" i="1"/>
  <c r="L103" i="1" s="1"/>
  <c r="K358" i="1"/>
  <c r="L358" i="1" s="1"/>
  <c r="K359" i="1"/>
  <c r="L359" i="1" s="1"/>
  <c r="K360" i="1"/>
  <c r="L360" i="1" s="1"/>
  <c r="K361" i="1"/>
  <c r="L361" i="1" s="1"/>
  <c r="K362" i="1"/>
  <c r="L362" i="1" s="1"/>
  <c r="K104" i="1"/>
  <c r="L104" i="1" s="1"/>
  <c r="K363" i="1"/>
  <c r="L363" i="1" s="1"/>
  <c r="K364" i="1"/>
  <c r="L364" i="1" s="1"/>
  <c r="K365" i="1"/>
  <c r="L365" i="1" s="1"/>
  <c r="K366" i="1"/>
  <c r="L366" i="1" s="1"/>
  <c r="K105" i="1"/>
  <c r="L105" i="1" s="1"/>
  <c r="K367" i="1"/>
  <c r="L367" i="1" s="1"/>
  <c r="K368" i="1"/>
  <c r="L368" i="1" s="1"/>
  <c r="K369" i="1"/>
  <c r="L369" i="1" s="1"/>
  <c r="K370" i="1"/>
  <c r="L370" i="1" s="1"/>
  <c r="K106" i="1"/>
  <c r="L106" i="1" s="1"/>
  <c r="K371" i="1"/>
  <c r="L371" i="1" s="1"/>
  <c r="K372" i="1"/>
  <c r="L372" i="1" s="1"/>
  <c r="K373" i="1"/>
  <c r="L373" i="1" s="1"/>
  <c r="K374" i="1"/>
  <c r="L374" i="1" s="1"/>
  <c r="K107" i="1"/>
  <c r="L107" i="1" s="1"/>
  <c r="K375" i="1"/>
  <c r="L375" i="1" s="1"/>
  <c r="K376" i="1"/>
  <c r="L376" i="1" s="1"/>
  <c r="K377" i="1"/>
  <c r="L377" i="1" s="1"/>
  <c r="K378" i="1"/>
  <c r="L378" i="1" s="1"/>
  <c r="K379" i="1"/>
  <c r="L379" i="1" s="1"/>
  <c r="K380" i="1"/>
  <c r="L380" i="1" s="1"/>
  <c r="K108" i="1"/>
  <c r="L108" i="1" s="1"/>
  <c r="K381" i="1"/>
  <c r="L381" i="1" s="1"/>
  <c r="K382" i="1"/>
  <c r="L382" i="1" s="1"/>
  <c r="K383" i="1"/>
  <c r="L383" i="1" s="1"/>
  <c r="K109" i="1"/>
  <c r="L109" i="1" s="1"/>
  <c r="K384" i="1"/>
  <c r="L384" i="1" s="1"/>
  <c r="K110" i="1"/>
  <c r="L110" i="1" s="1"/>
  <c r="K111" i="1"/>
  <c r="L111" i="1" s="1"/>
  <c r="K385" i="1"/>
  <c r="L385" i="1" s="1"/>
  <c r="K112" i="1"/>
  <c r="L112" i="1" s="1"/>
  <c r="K113" i="1"/>
  <c r="L113" i="1" s="1"/>
  <c r="K386" i="1"/>
  <c r="L386" i="1" s="1"/>
  <c r="K114" i="1"/>
  <c r="L114" i="1" s="1"/>
  <c r="K387" i="1"/>
  <c r="L387" i="1" s="1"/>
  <c r="K388" i="1"/>
  <c r="L388" i="1" s="1"/>
  <c r="K389" i="1"/>
  <c r="L389" i="1" s="1"/>
  <c r="K390" i="1"/>
  <c r="L390" i="1" s="1"/>
  <c r="K391" i="1"/>
  <c r="L391" i="1" s="1"/>
  <c r="K392" i="1"/>
  <c r="L392" i="1" s="1"/>
  <c r="K115" i="1"/>
  <c r="L115" i="1" s="1"/>
  <c r="K116" i="1"/>
  <c r="L116" i="1" s="1"/>
  <c r="K393" i="1"/>
  <c r="L393" i="1" s="1"/>
  <c r="K394" i="1"/>
  <c r="L394" i="1" s="1"/>
  <c r="K395" i="1"/>
  <c r="L395" i="1" s="1"/>
  <c r="K396" i="1"/>
  <c r="L396" i="1" s="1"/>
  <c r="K117" i="1"/>
  <c r="L117" i="1" s="1"/>
  <c r="K118" i="1"/>
  <c r="L118" i="1" s="1"/>
  <c r="K397" i="1"/>
  <c r="L397" i="1" s="1"/>
  <c r="K398" i="1"/>
  <c r="L398" i="1" s="1"/>
  <c r="K399" i="1"/>
  <c r="L399" i="1" s="1"/>
  <c r="K400" i="1"/>
  <c r="L400" i="1" s="1"/>
  <c r="K401" i="1"/>
  <c r="L401" i="1" s="1"/>
  <c r="K402" i="1"/>
  <c r="L402" i="1" s="1"/>
  <c r="K403" i="1"/>
  <c r="L403" i="1" s="1"/>
  <c r="K404" i="1"/>
  <c r="L404" i="1" s="1"/>
  <c r="K405" i="1"/>
  <c r="L405" i="1" s="1"/>
  <c r="K406" i="1"/>
  <c r="L406" i="1" s="1"/>
  <c r="K119" i="1"/>
  <c r="L119" i="1" s="1"/>
  <c r="K407" i="1"/>
  <c r="L407" i="1" s="1"/>
  <c r="K408" i="1"/>
  <c r="L408" i="1" s="1"/>
  <c r="K120" i="1"/>
  <c r="L120" i="1" s="1"/>
  <c r="K121" i="1"/>
  <c r="L121" i="1" s="1"/>
  <c r="K409" i="1"/>
  <c r="L409" i="1" s="1"/>
  <c r="K410" i="1"/>
  <c r="L410" i="1" s="1"/>
  <c r="K411" i="1"/>
  <c r="L411" i="1" s="1"/>
  <c r="K412" i="1"/>
  <c r="L412" i="1" s="1"/>
  <c r="K122" i="1"/>
  <c r="L122" i="1" s="1"/>
  <c r="K413" i="1"/>
  <c r="L413" i="1" s="1"/>
  <c r="K123" i="1"/>
  <c r="L123" i="1" s="1"/>
  <c r="K414" i="1"/>
  <c r="L414" i="1" s="1"/>
  <c r="K415" i="1"/>
  <c r="L415" i="1" s="1"/>
  <c r="K124" i="1"/>
  <c r="L124" i="1" s="1"/>
  <c r="K416" i="1"/>
  <c r="L416" i="1" s="1"/>
  <c r="K125" i="1"/>
  <c r="L125" i="1" s="1"/>
  <c r="K417" i="1"/>
  <c r="L417" i="1" s="1"/>
  <c r="K418" i="1"/>
  <c r="L418" i="1" s="1"/>
  <c r="K419" i="1"/>
  <c r="L419" i="1" s="1"/>
  <c r="K420" i="1"/>
  <c r="L420" i="1" s="1"/>
  <c r="K421" i="1"/>
  <c r="L421" i="1" s="1"/>
  <c r="K422" i="1"/>
  <c r="L422" i="1" s="1"/>
  <c r="K126" i="1"/>
  <c r="L126" i="1" s="1"/>
  <c r="K423" i="1"/>
  <c r="L423" i="1" s="1"/>
  <c r="K127" i="1"/>
  <c r="L127" i="1" s="1"/>
  <c r="K424" i="1"/>
  <c r="L424" i="1" s="1"/>
  <c r="K425" i="1"/>
  <c r="L425" i="1" s="1"/>
  <c r="K128" i="1"/>
  <c r="L128" i="1" s="1"/>
  <c r="K129" i="1"/>
  <c r="L129" i="1" s="1"/>
  <c r="K426" i="1"/>
  <c r="L426" i="1" s="1"/>
  <c r="K130" i="1"/>
  <c r="L130" i="1" s="1"/>
  <c r="K131" i="1"/>
  <c r="L131" i="1" s="1"/>
  <c r="S140" i="4" l="1"/>
  <c r="T140" i="4" s="1"/>
  <c r="S11" i="4"/>
  <c r="T11" i="4" s="1"/>
  <c r="S135" i="4"/>
  <c r="T135" i="4" s="1"/>
  <c r="S133" i="4"/>
  <c r="T133" i="4" s="1"/>
  <c r="S130" i="4"/>
  <c r="T130" i="4" s="1"/>
  <c r="S137" i="4"/>
  <c r="T137" i="4" s="1"/>
  <c r="S121" i="4"/>
  <c r="T121" i="4" s="1"/>
  <c r="S103" i="4"/>
  <c r="T103" i="4" s="1"/>
  <c r="S98" i="4"/>
  <c r="T98" i="4" s="1"/>
  <c r="S72" i="4"/>
  <c r="T72" i="4" s="1"/>
  <c r="S40" i="4"/>
  <c r="T40" i="4" s="1"/>
  <c r="S37" i="4"/>
  <c r="T37" i="4" s="1"/>
  <c r="S32" i="4"/>
  <c r="T32" i="4" s="1"/>
  <c r="S22" i="4"/>
  <c r="T22" i="4" s="1"/>
  <c r="S87" i="4"/>
  <c r="T87" i="4" s="1"/>
  <c r="S85" i="4"/>
  <c r="T85" i="4" s="1"/>
  <c r="S80" i="4"/>
  <c r="T80" i="4" s="1"/>
  <c r="S74" i="4"/>
  <c r="T74" i="4" s="1"/>
  <c r="S69" i="4"/>
  <c r="T69" i="4" s="1"/>
  <c r="S62" i="4"/>
  <c r="T62" i="4" s="1"/>
  <c r="S60" i="4"/>
  <c r="T60" i="4" s="1"/>
  <c r="S58" i="4"/>
  <c r="T58" i="4" s="1"/>
  <c r="S451" i="4"/>
  <c r="T451" i="4" s="1"/>
  <c r="S101" i="4"/>
  <c r="T101" i="4" s="1"/>
  <c r="S96" i="4"/>
  <c r="T96" i="4" s="1"/>
  <c r="S67" i="4"/>
  <c r="T67" i="4" s="1"/>
  <c r="S65" i="4"/>
  <c r="T65" i="4" s="1"/>
  <c r="S30" i="4"/>
  <c r="T30" i="4" s="1"/>
  <c r="S28" i="4"/>
  <c r="T28" i="4" s="1"/>
  <c r="S24" i="4"/>
  <c r="T24" i="4" s="1"/>
  <c r="S20" i="4"/>
  <c r="T20" i="4" s="1"/>
  <c r="S142" i="4"/>
  <c r="T142" i="4" s="1"/>
  <c r="S94" i="4"/>
  <c r="T94" i="4" s="1"/>
  <c r="S90" i="4"/>
  <c r="T90" i="4" s="1"/>
  <c r="S68" i="4"/>
  <c r="S129" i="4"/>
  <c r="T129" i="4" s="1"/>
  <c r="S92" i="4"/>
  <c r="T92" i="4" s="1"/>
  <c r="S7" i="4"/>
  <c r="T7" i="4" s="1"/>
  <c r="S83" i="4"/>
  <c r="T83" i="4" s="1"/>
  <c r="S39" i="4"/>
  <c r="T39" i="4" s="1"/>
  <c r="S35" i="4"/>
  <c r="T35" i="4" s="1"/>
  <c r="S25" i="4"/>
  <c r="T25" i="4" s="1"/>
  <c r="S18" i="4"/>
  <c r="T18" i="4" s="1"/>
  <c r="S27" i="4"/>
  <c r="T27" i="4" s="1"/>
  <c r="S34" i="4"/>
  <c r="T34" i="4" s="1"/>
  <c r="S36" i="4"/>
  <c r="T36" i="4" s="1"/>
  <c r="S45" i="4"/>
  <c r="T45" i="4" s="1"/>
  <c r="S76" i="4"/>
  <c r="T76" i="4" s="1"/>
  <c r="S78" i="4"/>
  <c r="T78" i="4" s="1"/>
  <c r="S104" i="4"/>
  <c r="T104" i="4" s="1"/>
  <c r="S70" i="4"/>
  <c r="T70" i="4" s="1"/>
  <c r="S6" i="4"/>
  <c r="T6" i="4" s="1"/>
  <c r="S86" i="4"/>
  <c r="T86" i="4" s="1"/>
  <c r="S82" i="4"/>
  <c r="T82" i="4" s="1"/>
  <c r="S100" i="4"/>
  <c r="T100" i="4" s="1"/>
  <c r="S15" i="4"/>
  <c r="T15" i="4" s="1"/>
  <c r="S46" i="4"/>
  <c r="T46" i="4" s="1"/>
  <c r="S59" i="4"/>
  <c r="T59" i="4" s="1"/>
  <c r="S89" i="4"/>
  <c r="T89" i="4" s="1"/>
  <c r="S116" i="4"/>
  <c r="T116" i="4" s="1"/>
  <c r="S5" i="4"/>
  <c r="T5" i="4" s="1"/>
  <c r="S118" i="4"/>
  <c r="T118" i="4" s="1"/>
  <c r="S126" i="4"/>
  <c r="T126" i="4" s="1"/>
  <c r="S13" i="4"/>
  <c r="T13" i="4" s="1"/>
  <c r="S123" i="4"/>
  <c r="T123" i="4" s="1"/>
  <c r="S14" i="4"/>
  <c r="T14" i="4" s="1"/>
  <c r="S115" i="4"/>
  <c r="T115" i="4" s="1"/>
  <c r="S139" i="4"/>
  <c r="T139" i="4" s="1"/>
  <c r="S124" i="4"/>
  <c r="T124" i="4" s="1"/>
  <c r="S110" i="4"/>
  <c r="T110" i="4" s="1"/>
  <c r="S23" i="4"/>
  <c r="T23" i="4" s="1"/>
  <c r="S38" i="4"/>
  <c r="T38" i="4" s="1"/>
  <c r="S47" i="4"/>
  <c r="T47" i="4" s="1"/>
  <c r="S9" i="4"/>
  <c r="T9" i="4" s="1"/>
  <c r="S49" i="4"/>
  <c r="T49" i="4" s="1"/>
  <c r="S21" i="4"/>
  <c r="T21" i="4" s="1"/>
  <c r="S75" i="4"/>
  <c r="T75" i="4" s="1"/>
  <c r="S125" i="4"/>
  <c r="T125" i="4" s="1"/>
  <c r="S97" i="4"/>
  <c r="T97" i="4" s="1"/>
  <c r="S16" i="4"/>
  <c r="T16" i="4" s="1"/>
  <c r="S88" i="4"/>
  <c r="T88" i="4" s="1"/>
  <c r="S111" i="4"/>
  <c r="T111" i="4" s="1"/>
  <c r="S134" i="4"/>
  <c r="T134" i="4" s="1"/>
  <c r="S50" i="4"/>
  <c r="T50" i="4" s="1"/>
  <c r="S61" i="4"/>
  <c r="T61" i="4" s="1"/>
  <c r="S93" i="4"/>
  <c r="T93" i="4" s="1"/>
  <c r="S119" i="4"/>
  <c r="T119" i="4" s="1"/>
  <c r="S128" i="4"/>
  <c r="T128" i="4" s="1"/>
  <c r="S120" i="4"/>
  <c r="T120" i="4" s="1"/>
  <c r="S141" i="4"/>
  <c r="T141" i="4" s="1"/>
  <c r="S136" i="4"/>
  <c r="T136" i="4" s="1"/>
  <c r="S95" i="4"/>
  <c r="T95" i="4" s="1"/>
  <c r="S42" i="4"/>
  <c r="T42" i="4" s="1"/>
  <c r="S79" i="4"/>
  <c r="T79" i="4" s="1"/>
  <c r="S41" i="4"/>
  <c r="T41" i="4" s="1"/>
  <c r="S48" i="4"/>
  <c r="T48" i="4" s="1"/>
  <c r="S51" i="4"/>
  <c r="T51" i="4" s="1"/>
  <c r="S43" i="4"/>
  <c r="T43" i="4" s="1"/>
  <c r="S53" i="4"/>
  <c r="T53" i="4" s="1"/>
  <c r="S10" i="4"/>
  <c r="T10" i="4" s="1"/>
  <c r="S77" i="4"/>
  <c r="T77" i="4" s="1"/>
  <c r="S64" i="4"/>
  <c r="T64" i="4" s="1"/>
  <c r="S102" i="4"/>
  <c r="T102" i="4" s="1"/>
  <c r="S8" i="4"/>
  <c r="T8" i="4" s="1"/>
  <c r="S91" i="4"/>
  <c r="T91" i="4" s="1"/>
  <c r="S112" i="4"/>
  <c r="T112" i="4" s="1"/>
  <c r="S54" i="4"/>
  <c r="T54" i="4" s="1"/>
  <c r="S73" i="4"/>
  <c r="T73" i="4" s="1"/>
  <c r="S108" i="4"/>
  <c r="T108" i="4" s="1"/>
  <c r="S138" i="4"/>
  <c r="T138" i="4" s="1"/>
  <c r="S122" i="4"/>
  <c r="T122" i="4" s="1"/>
  <c r="S105" i="4"/>
  <c r="T105" i="4" s="1"/>
  <c r="S452" i="4"/>
  <c r="T452" i="4" s="1"/>
  <c r="S12" i="4"/>
  <c r="T12" i="4" s="1"/>
  <c r="S29" i="4"/>
  <c r="T29" i="4" s="1"/>
  <c r="S31" i="4"/>
  <c r="T31" i="4" s="1"/>
  <c r="S44" i="4"/>
  <c r="T44" i="4" s="1"/>
  <c r="S55" i="4"/>
  <c r="T55" i="4" s="1"/>
  <c r="S57" i="4"/>
  <c r="T57" i="4" s="1"/>
  <c r="S17" i="4"/>
  <c r="T17" i="4" s="1"/>
  <c r="S66" i="4"/>
  <c r="T66" i="4" s="1"/>
  <c r="S107" i="4"/>
  <c r="T107" i="4" s="1"/>
  <c r="S132" i="4"/>
  <c r="T132" i="4" s="1"/>
  <c r="S56" i="4"/>
  <c r="T56" i="4" s="1"/>
  <c r="D2" i="1"/>
  <c r="D430" i="1"/>
  <c r="AB427" i="1"/>
  <c r="C2" i="1"/>
  <c r="Q114" i="1"/>
  <c r="Q387" i="1"/>
  <c r="Q388" i="1"/>
  <c r="Q389" i="1"/>
  <c r="Q390" i="1"/>
  <c r="Q391" i="1"/>
  <c r="Q392" i="1"/>
  <c r="Q115" i="1"/>
  <c r="Q116" i="1"/>
  <c r="Q393" i="1"/>
  <c r="Q394" i="1"/>
  <c r="Q395" i="1"/>
  <c r="Q396" i="1"/>
  <c r="Q117" i="1"/>
  <c r="Q118" i="1"/>
  <c r="Q397" i="1"/>
  <c r="Q398" i="1"/>
  <c r="Q399" i="1"/>
  <c r="Q400" i="1"/>
  <c r="Q401" i="1"/>
  <c r="Q402" i="1"/>
  <c r="Q403" i="1"/>
  <c r="Q404" i="1"/>
  <c r="Q405" i="1"/>
  <c r="Q406" i="1"/>
  <c r="Q119" i="1"/>
  <c r="Q407" i="1"/>
  <c r="Q408" i="1"/>
  <c r="Q120" i="1"/>
  <c r="Q121" i="1"/>
  <c r="Q409" i="1"/>
  <c r="Q410" i="1"/>
  <c r="Q411" i="1"/>
  <c r="Q412" i="1"/>
  <c r="Q122" i="1"/>
  <c r="Q413" i="1"/>
  <c r="Q123" i="1"/>
  <c r="Q414" i="1"/>
  <c r="Q415" i="1"/>
  <c r="Q124" i="1"/>
  <c r="Q416" i="1"/>
  <c r="Q125" i="1"/>
  <c r="Q417" i="1"/>
  <c r="Q418" i="1"/>
  <c r="Q419" i="1"/>
  <c r="Q420" i="1"/>
  <c r="Q421" i="1"/>
  <c r="Q422" i="1"/>
  <c r="Q126" i="1"/>
  <c r="Q423" i="1"/>
  <c r="Q127" i="1"/>
  <c r="Q424" i="1"/>
  <c r="Q425" i="1"/>
  <c r="Q128" i="1"/>
  <c r="Q129" i="1"/>
  <c r="Q426" i="1"/>
  <c r="Q130" i="1"/>
  <c r="Q427" i="1"/>
  <c r="Q132" i="1"/>
  <c r="Q133" i="1"/>
  <c r="Q134" i="1"/>
  <c r="Q5" i="1"/>
  <c r="Q6" i="1"/>
  <c r="Q7" i="1"/>
  <c r="Q135" i="1"/>
  <c r="Q136" i="1"/>
  <c r="Q137" i="1"/>
  <c r="Q138" i="1"/>
  <c r="Q139" i="1"/>
  <c r="Q8" i="1"/>
  <c r="Q140" i="1"/>
  <c r="Q9" i="1"/>
  <c r="Q141" i="1"/>
  <c r="Q10" i="1"/>
  <c r="Q11" i="1"/>
  <c r="Q142" i="1"/>
  <c r="Q143" i="1"/>
  <c r="Q144" i="1"/>
  <c r="Q145" i="1"/>
  <c r="Q146" i="1"/>
  <c r="Q147" i="1"/>
  <c r="Q12" i="1"/>
  <c r="Q148" i="1"/>
  <c r="Q149" i="1"/>
  <c r="Q150" i="1"/>
  <c r="Q151" i="1"/>
  <c r="Q152" i="1"/>
  <c r="Q153" i="1"/>
  <c r="Q154" i="1"/>
  <c r="Q155" i="1"/>
  <c r="Q13" i="1"/>
  <c r="Q14" i="1"/>
  <c r="Q156" i="1"/>
  <c r="Q157" i="1"/>
  <c r="Q15" i="1"/>
  <c r="Q16" i="1"/>
  <c r="Q158" i="1"/>
  <c r="Q159" i="1"/>
  <c r="Q17" i="1"/>
  <c r="Q18" i="1"/>
  <c r="Q19" i="1"/>
  <c r="Q160" i="1"/>
  <c r="Q161" i="1"/>
  <c r="Q162" i="1"/>
  <c r="Q163" i="1"/>
  <c r="Q20" i="1"/>
  <c r="Q164" i="1"/>
  <c r="Q21" i="1"/>
  <c r="Q165" i="1"/>
  <c r="Q166" i="1"/>
  <c r="Q167" i="1"/>
  <c r="Q168" i="1"/>
  <c r="Q22" i="1"/>
  <c r="Q23" i="1"/>
  <c r="Q24" i="1"/>
  <c r="Q169" i="1"/>
  <c r="Q170" i="1"/>
  <c r="Q171" i="1"/>
  <c r="Q25" i="1"/>
  <c r="Q26" i="1"/>
  <c r="Q172" i="1"/>
  <c r="Q173" i="1"/>
  <c r="Q174" i="1"/>
  <c r="Q175" i="1"/>
  <c r="Q176" i="1"/>
  <c r="Q177" i="1"/>
  <c r="Q27" i="1"/>
  <c r="Q28" i="1"/>
  <c r="Q29" i="1"/>
  <c r="Q178" i="1"/>
  <c r="Q179" i="1"/>
  <c r="Q30" i="1"/>
  <c r="Q180" i="1"/>
  <c r="Q31" i="1"/>
  <c r="Q181" i="1"/>
  <c r="Q182" i="1"/>
  <c r="Q32" i="1"/>
  <c r="Q183" i="1"/>
  <c r="Q184" i="1"/>
  <c r="Q33" i="1"/>
  <c r="Q185" i="1"/>
  <c r="Q186" i="1"/>
  <c r="Q187" i="1"/>
  <c r="Q188" i="1"/>
  <c r="Q189" i="1"/>
  <c r="Q34" i="1"/>
  <c r="Q190" i="1"/>
  <c r="Q191" i="1"/>
  <c r="Q35" i="1"/>
  <c r="Q36" i="1"/>
  <c r="Q192" i="1"/>
  <c r="Q193" i="1"/>
  <c r="Q37" i="1"/>
  <c r="Q194" i="1"/>
  <c r="Q38" i="1"/>
  <c r="Q39" i="1"/>
  <c r="Q195" i="1"/>
  <c r="Q196" i="1"/>
  <c r="Q197" i="1"/>
  <c r="Q40" i="1"/>
  <c r="Q198" i="1"/>
  <c r="Q199" i="1"/>
  <c r="Q41" i="1"/>
  <c r="Q200" i="1"/>
  <c r="Q201" i="1"/>
  <c r="Q202" i="1"/>
  <c r="Q203" i="1"/>
  <c r="Q42" i="1"/>
  <c r="Q43" i="1"/>
  <c r="Q204" i="1"/>
  <c r="Q44" i="1"/>
  <c r="Q205" i="1"/>
  <c r="Q206" i="1"/>
  <c r="Q207" i="1"/>
  <c r="Q208" i="1"/>
  <c r="Q209" i="1"/>
  <c r="Q45" i="1"/>
  <c r="Q210" i="1"/>
  <c r="Q211" i="1"/>
  <c r="Q212" i="1"/>
  <c r="Q213" i="1"/>
  <c r="Q46" i="1"/>
  <c r="Q47" i="1"/>
  <c r="Q48" i="1"/>
  <c r="Q49" i="1"/>
  <c r="Q214" i="1"/>
  <c r="Q50" i="1"/>
  <c r="Q51" i="1"/>
  <c r="Q215" i="1"/>
  <c r="Q216" i="1"/>
  <c r="Q52" i="1"/>
  <c r="Q217" i="1"/>
  <c r="Q218" i="1"/>
  <c r="Q219" i="1"/>
  <c r="Q220" i="1"/>
  <c r="Q53" i="1"/>
  <c r="Q221" i="1"/>
  <c r="Q222" i="1"/>
  <c r="Q223" i="1"/>
  <c r="Q224" i="1"/>
  <c r="Q225" i="1"/>
  <c r="Q54" i="1"/>
  <c r="Q55" i="1"/>
  <c r="Q226" i="1"/>
  <c r="Q227" i="1"/>
  <c r="Q228" i="1"/>
  <c r="Q229" i="1"/>
  <c r="Q230" i="1"/>
  <c r="Q231" i="1"/>
  <c r="Q56" i="1"/>
  <c r="Q232" i="1"/>
  <c r="Q233" i="1"/>
  <c r="Q57" i="1"/>
  <c r="Q58" i="1"/>
  <c r="Q59" i="1"/>
  <c r="Q234" i="1"/>
  <c r="Q235" i="1"/>
  <c r="Q60" i="1"/>
  <c r="Q236" i="1"/>
  <c r="Q237" i="1"/>
  <c r="Q238" i="1"/>
  <c r="Q239" i="1"/>
  <c r="Q240" i="1"/>
  <c r="Q241" i="1"/>
  <c r="Q242" i="1"/>
  <c r="Q243" i="1"/>
  <c r="Q244" i="1"/>
  <c r="Q61" i="1"/>
  <c r="Q245" i="1"/>
  <c r="Q246" i="1"/>
  <c r="Q247" i="1"/>
  <c r="Q62" i="1"/>
  <c r="Q248" i="1"/>
  <c r="Q63" i="1"/>
  <c r="Q249" i="1"/>
  <c r="Q250" i="1"/>
  <c r="Q251" i="1"/>
  <c r="Q252" i="1"/>
  <c r="Q64" i="1"/>
  <c r="Q253" i="1"/>
  <c r="Q65" i="1"/>
  <c r="Q254" i="1"/>
  <c r="Q66" i="1"/>
  <c r="Q255" i="1"/>
  <c r="Q256" i="1"/>
  <c r="Q67" i="1"/>
  <c r="Q257" i="1"/>
  <c r="Q258" i="1"/>
  <c r="Q259" i="1"/>
  <c r="Q68" i="1"/>
  <c r="Q260" i="1"/>
  <c r="Q261" i="1"/>
  <c r="Q262" i="1"/>
  <c r="Q263" i="1"/>
  <c r="Q264" i="1"/>
  <c r="Q69" i="1"/>
  <c r="Q265" i="1"/>
  <c r="Q70" i="1"/>
  <c r="Q266" i="1"/>
  <c r="Q267" i="1"/>
  <c r="Q268" i="1"/>
  <c r="Q269" i="1"/>
  <c r="Q270" i="1"/>
  <c r="Q271" i="1"/>
  <c r="Q272" i="1"/>
  <c r="Q273" i="1"/>
  <c r="Q274" i="1"/>
  <c r="Q275" i="1"/>
  <c r="Q71" i="1"/>
  <c r="Q276" i="1"/>
  <c r="Q72" i="1"/>
  <c r="Q277" i="1"/>
  <c r="Q278" i="1"/>
  <c r="Q279" i="1"/>
  <c r="Q73" i="1"/>
  <c r="Q74" i="1"/>
  <c r="Q280" i="1"/>
  <c r="Q281" i="1"/>
  <c r="Q282" i="1"/>
  <c r="Q283" i="1"/>
  <c r="Q284" i="1"/>
  <c r="Q75" i="1"/>
  <c r="Q285" i="1"/>
  <c r="Q286" i="1"/>
  <c r="Q287" i="1"/>
  <c r="Q288" i="1"/>
  <c r="Q76" i="1"/>
  <c r="Q289" i="1"/>
  <c r="Q290" i="1"/>
  <c r="Q291" i="1"/>
  <c r="Q292" i="1"/>
  <c r="Q293" i="1"/>
  <c r="Q294" i="1"/>
  <c r="Q295" i="1"/>
  <c r="Q296" i="1"/>
  <c r="Q77" i="1"/>
  <c r="Q297" i="1"/>
  <c r="Q298" i="1"/>
  <c r="Q299" i="1"/>
  <c r="Q300" i="1"/>
  <c r="Q78" i="1"/>
  <c r="Q301" i="1"/>
  <c r="Q302" i="1"/>
  <c r="Q303" i="1"/>
  <c r="Q304" i="1"/>
  <c r="Q305" i="1"/>
  <c r="Q306" i="1"/>
  <c r="Q79" i="1"/>
  <c r="Q307" i="1"/>
  <c r="Q308" i="1"/>
  <c r="Q80" i="1"/>
  <c r="Q309" i="1"/>
  <c r="Q81" i="1"/>
  <c r="Q82" i="1"/>
  <c r="Q83" i="1"/>
  <c r="Q84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85" i="1"/>
  <c r="Q86" i="1"/>
  <c r="Q322" i="1"/>
  <c r="Q87" i="1"/>
  <c r="Q323" i="1"/>
  <c r="Q88" i="1"/>
  <c r="Q89" i="1"/>
  <c r="Q324" i="1"/>
  <c r="Q325" i="1"/>
  <c r="Q90" i="1"/>
  <c r="Q91" i="1"/>
  <c r="Q92" i="1"/>
  <c r="Q326" i="1"/>
  <c r="Q93" i="1"/>
  <c r="Q327" i="1"/>
  <c r="Q328" i="1"/>
  <c r="Q329" i="1"/>
  <c r="Q330" i="1"/>
  <c r="Q94" i="1"/>
  <c r="Q331" i="1"/>
  <c r="Q332" i="1"/>
  <c r="Q333" i="1"/>
  <c r="Q95" i="1"/>
  <c r="Q334" i="1"/>
  <c r="Q335" i="1"/>
  <c r="Q336" i="1"/>
  <c r="Q337" i="1"/>
  <c r="Q338" i="1"/>
  <c r="Q339" i="1"/>
  <c r="Q340" i="1"/>
  <c r="Q96" i="1"/>
  <c r="Q341" i="1"/>
  <c r="Q97" i="1"/>
  <c r="Q342" i="1"/>
  <c r="Q343" i="1"/>
  <c r="Q344" i="1"/>
  <c r="Q98" i="1"/>
  <c r="Q345" i="1"/>
  <c r="Q346" i="1"/>
  <c r="Q347" i="1"/>
  <c r="Q348" i="1"/>
  <c r="Q349" i="1"/>
  <c r="Q99" i="1"/>
  <c r="Q100" i="1"/>
  <c r="Q350" i="1"/>
  <c r="Q351" i="1"/>
  <c r="Q352" i="1"/>
  <c r="Q101" i="1"/>
  <c r="Q353" i="1"/>
  <c r="Q354" i="1"/>
  <c r="Q355" i="1"/>
  <c r="Q356" i="1"/>
  <c r="Q357" i="1"/>
  <c r="Q102" i="1"/>
  <c r="Q103" i="1"/>
  <c r="Q358" i="1"/>
  <c r="Q359" i="1"/>
  <c r="Q360" i="1"/>
  <c r="Q361" i="1"/>
  <c r="Q362" i="1"/>
  <c r="Q104" i="1"/>
  <c r="Q363" i="1"/>
  <c r="Q364" i="1"/>
  <c r="Q365" i="1"/>
  <c r="Q366" i="1"/>
  <c r="Q105" i="1"/>
  <c r="Q367" i="1"/>
  <c r="Q368" i="1"/>
  <c r="Q369" i="1"/>
  <c r="Q370" i="1"/>
  <c r="Q106" i="1"/>
  <c r="Q371" i="1"/>
  <c r="Q372" i="1"/>
  <c r="Q373" i="1"/>
  <c r="Q374" i="1"/>
  <c r="Q107" i="1"/>
  <c r="Q375" i="1"/>
  <c r="Q376" i="1"/>
  <c r="Q377" i="1"/>
  <c r="Q378" i="1"/>
  <c r="Q379" i="1"/>
  <c r="Q380" i="1"/>
  <c r="Q108" i="1"/>
  <c r="Q381" i="1"/>
  <c r="Q382" i="1"/>
  <c r="Q383" i="1"/>
  <c r="Q109" i="1"/>
  <c r="Q384" i="1"/>
  <c r="Q110" i="1"/>
  <c r="Q111" i="1"/>
  <c r="Q385" i="1"/>
  <c r="Q112" i="1"/>
  <c r="Q113" i="1"/>
  <c r="Q386" i="1"/>
  <c r="Q131" i="1"/>
  <c r="AC130" i="1"/>
  <c r="X130" i="1"/>
  <c r="AC426" i="1"/>
  <c r="X426" i="1"/>
  <c r="AC129" i="1"/>
  <c r="X129" i="1"/>
  <c r="AC128" i="1"/>
  <c r="X128" i="1"/>
  <c r="AC425" i="1"/>
  <c r="X425" i="1"/>
  <c r="AC424" i="1"/>
  <c r="X424" i="1"/>
  <c r="AC127" i="1"/>
  <c r="X127" i="1"/>
  <c r="AC423" i="1"/>
  <c r="X423" i="1"/>
  <c r="AC126" i="1"/>
  <c r="X126" i="1"/>
  <c r="AC422" i="1"/>
  <c r="X422" i="1"/>
  <c r="AC421" i="1"/>
  <c r="X421" i="1"/>
  <c r="AC420" i="1"/>
  <c r="X420" i="1"/>
  <c r="AC419" i="1"/>
  <c r="X419" i="1"/>
  <c r="AC418" i="1"/>
  <c r="X418" i="1"/>
  <c r="AC417" i="1"/>
  <c r="X417" i="1"/>
  <c r="AC125" i="1"/>
  <c r="X125" i="1"/>
  <c r="AC416" i="1"/>
  <c r="X416" i="1"/>
  <c r="AC124" i="1"/>
  <c r="X124" i="1"/>
  <c r="AC415" i="1"/>
  <c r="X415" i="1"/>
  <c r="AC414" i="1"/>
  <c r="X414" i="1"/>
  <c r="AC123" i="1"/>
  <c r="X123" i="1"/>
  <c r="AC413" i="1"/>
  <c r="X413" i="1"/>
  <c r="AC122" i="1"/>
  <c r="X122" i="1"/>
  <c r="AC412" i="1"/>
  <c r="X412" i="1"/>
  <c r="AC411" i="1"/>
  <c r="X411" i="1"/>
  <c r="AC410" i="1"/>
  <c r="X410" i="1"/>
  <c r="AC409" i="1"/>
  <c r="X409" i="1"/>
  <c r="AC121" i="1"/>
  <c r="X121" i="1"/>
  <c r="AC120" i="1"/>
  <c r="X120" i="1"/>
  <c r="AC408" i="1"/>
  <c r="X408" i="1"/>
  <c r="AC407" i="1"/>
  <c r="X407" i="1"/>
  <c r="AC119" i="1"/>
  <c r="X119" i="1"/>
  <c r="AC406" i="1"/>
  <c r="X406" i="1"/>
  <c r="AC405" i="1"/>
  <c r="X405" i="1"/>
  <c r="AC404" i="1"/>
  <c r="X404" i="1"/>
  <c r="AC403" i="1"/>
  <c r="X403" i="1"/>
  <c r="AC402" i="1"/>
  <c r="X402" i="1"/>
  <c r="AC401" i="1"/>
  <c r="X401" i="1"/>
  <c r="AC400" i="1"/>
  <c r="X400" i="1"/>
  <c r="AC399" i="1"/>
  <c r="X399" i="1"/>
  <c r="AC398" i="1"/>
  <c r="X398" i="1"/>
  <c r="AC397" i="1"/>
  <c r="X397" i="1"/>
  <c r="AC118" i="1"/>
  <c r="X118" i="1"/>
  <c r="AC117" i="1"/>
  <c r="X117" i="1"/>
  <c r="AC396" i="1"/>
  <c r="X396" i="1"/>
  <c r="AC395" i="1"/>
  <c r="X395" i="1"/>
  <c r="AC394" i="1"/>
  <c r="X394" i="1"/>
  <c r="AC393" i="1"/>
  <c r="X393" i="1"/>
  <c r="AC116" i="1"/>
  <c r="X116" i="1"/>
  <c r="AC115" i="1"/>
  <c r="X115" i="1"/>
  <c r="AC392" i="1"/>
  <c r="X392" i="1"/>
  <c r="AC391" i="1"/>
  <c r="X391" i="1"/>
  <c r="AC390" i="1"/>
  <c r="X390" i="1"/>
  <c r="AC389" i="1"/>
  <c r="X389" i="1"/>
  <c r="AC388" i="1"/>
  <c r="X388" i="1"/>
  <c r="AC387" i="1"/>
  <c r="X387" i="1"/>
  <c r="AC114" i="1"/>
  <c r="X114" i="1"/>
  <c r="AC386" i="1"/>
  <c r="X386" i="1"/>
  <c r="AC113" i="1"/>
  <c r="X113" i="1"/>
  <c r="AC112" i="1"/>
  <c r="X112" i="1"/>
  <c r="AC385" i="1"/>
  <c r="X385" i="1"/>
  <c r="AC111" i="1"/>
  <c r="X111" i="1"/>
  <c r="AC110" i="1"/>
  <c r="X110" i="1"/>
  <c r="AC384" i="1"/>
  <c r="X384" i="1"/>
  <c r="AC109" i="1"/>
  <c r="X109" i="1"/>
  <c r="AC383" i="1"/>
  <c r="X383" i="1"/>
  <c r="AC382" i="1"/>
  <c r="X382" i="1"/>
  <c r="AC381" i="1"/>
  <c r="X381" i="1"/>
  <c r="AC108" i="1"/>
  <c r="X108" i="1"/>
  <c r="AC380" i="1"/>
  <c r="X380" i="1"/>
  <c r="AC379" i="1"/>
  <c r="X379" i="1"/>
  <c r="AC378" i="1"/>
  <c r="X378" i="1"/>
  <c r="AC377" i="1"/>
  <c r="X377" i="1"/>
  <c r="AC376" i="1"/>
  <c r="X376" i="1"/>
  <c r="AC375" i="1"/>
  <c r="X375" i="1"/>
  <c r="AC107" i="1"/>
  <c r="X107" i="1"/>
  <c r="AC374" i="1"/>
  <c r="X374" i="1"/>
  <c r="AC373" i="1"/>
  <c r="X373" i="1"/>
  <c r="AC372" i="1"/>
  <c r="X372" i="1"/>
  <c r="AC371" i="1"/>
  <c r="X371" i="1"/>
  <c r="AC106" i="1"/>
  <c r="X106" i="1"/>
  <c r="AC370" i="1"/>
  <c r="X370" i="1"/>
  <c r="AC369" i="1"/>
  <c r="X369" i="1"/>
  <c r="AC368" i="1"/>
  <c r="X368" i="1"/>
  <c r="AC367" i="1"/>
  <c r="X367" i="1"/>
  <c r="AC105" i="1"/>
  <c r="X105" i="1"/>
  <c r="AC366" i="1"/>
  <c r="X366" i="1"/>
  <c r="AC365" i="1"/>
  <c r="X365" i="1"/>
  <c r="AC364" i="1"/>
  <c r="X364" i="1"/>
  <c r="AC363" i="1"/>
  <c r="X363" i="1"/>
  <c r="AC104" i="1"/>
  <c r="X104" i="1"/>
  <c r="AC362" i="1"/>
  <c r="X362" i="1"/>
  <c r="AC361" i="1"/>
  <c r="X361" i="1"/>
  <c r="AC360" i="1"/>
  <c r="X360" i="1"/>
  <c r="AC359" i="1"/>
  <c r="X359" i="1"/>
  <c r="AC358" i="1"/>
  <c r="X358" i="1"/>
  <c r="AC103" i="1"/>
  <c r="X103" i="1"/>
  <c r="AC102" i="1"/>
  <c r="X102" i="1"/>
  <c r="AC357" i="1"/>
  <c r="X357" i="1"/>
  <c r="AC356" i="1"/>
  <c r="X356" i="1"/>
  <c r="AC355" i="1"/>
  <c r="X355" i="1"/>
  <c r="AC354" i="1"/>
  <c r="X354" i="1"/>
  <c r="AC353" i="1"/>
  <c r="X353" i="1"/>
  <c r="AC101" i="1"/>
  <c r="X101" i="1"/>
  <c r="AC352" i="1"/>
  <c r="X352" i="1"/>
  <c r="AC351" i="1"/>
  <c r="X351" i="1"/>
  <c r="AC350" i="1"/>
  <c r="X350" i="1"/>
  <c r="AC100" i="1"/>
  <c r="X100" i="1"/>
  <c r="AC99" i="1"/>
  <c r="X99" i="1"/>
  <c r="AC349" i="1"/>
  <c r="X349" i="1"/>
  <c r="AC348" i="1"/>
  <c r="X348" i="1"/>
  <c r="AC347" i="1"/>
  <c r="X347" i="1"/>
  <c r="AC346" i="1"/>
  <c r="X346" i="1"/>
  <c r="AC345" i="1"/>
  <c r="X345" i="1"/>
  <c r="AC98" i="1"/>
  <c r="X98" i="1"/>
  <c r="AC344" i="1"/>
  <c r="X344" i="1"/>
  <c r="AC343" i="1"/>
  <c r="X343" i="1"/>
  <c r="AC342" i="1"/>
  <c r="X342" i="1"/>
  <c r="AC97" i="1"/>
  <c r="X97" i="1"/>
  <c r="AC341" i="1"/>
  <c r="X341" i="1"/>
  <c r="AC96" i="1"/>
  <c r="X96" i="1"/>
  <c r="AC340" i="1"/>
  <c r="X340" i="1"/>
  <c r="AC339" i="1"/>
  <c r="X339" i="1"/>
  <c r="AC338" i="1"/>
  <c r="X338" i="1"/>
  <c r="AC337" i="1"/>
  <c r="X337" i="1"/>
  <c r="AC336" i="1"/>
  <c r="X336" i="1"/>
  <c r="AC335" i="1"/>
  <c r="X335" i="1"/>
  <c r="AC334" i="1"/>
  <c r="X334" i="1"/>
  <c r="AC95" i="1"/>
  <c r="X95" i="1"/>
  <c r="AC333" i="1"/>
  <c r="X333" i="1"/>
  <c r="AC332" i="1"/>
  <c r="X332" i="1"/>
  <c r="AC331" i="1"/>
  <c r="X331" i="1"/>
  <c r="AC94" i="1"/>
  <c r="X94" i="1"/>
  <c r="AC330" i="1"/>
  <c r="X330" i="1"/>
  <c r="AC329" i="1"/>
  <c r="X329" i="1"/>
  <c r="AC328" i="1"/>
  <c r="X328" i="1"/>
  <c r="AC327" i="1"/>
  <c r="X327" i="1"/>
  <c r="AC93" i="1"/>
  <c r="X93" i="1"/>
  <c r="AC326" i="1"/>
  <c r="X326" i="1"/>
  <c r="AC92" i="1"/>
  <c r="X92" i="1"/>
  <c r="AC91" i="1"/>
  <c r="X91" i="1"/>
  <c r="AC90" i="1"/>
  <c r="X90" i="1"/>
  <c r="AC325" i="1"/>
  <c r="X325" i="1"/>
  <c r="AC324" i="1"/>
  <c r="X324" i="1"/>
  <c r="AC89" i="1"/>
  <c r="X89" i="1"/>
  <c r="AC88" i="1"/>
  <c r="X88" i="1"/>
  <c r="AC323" i="1"/>
  <c r="X323" i="1"/>
  <c r="AC87" i="1"/>
  <c r="X87" i="1"/>
  <c r="AC322" i="1"/>
  <c r="X322" i="1"/>
  <c r="AC86" i="1"/>
  <c r="X86" i="1"/>
  <c r="AC85" i="1"/>
  <c r="X85" i="1"/>
  <c r="AC321" i="1"/>
  <c r="X321" i="1"/>
  <c r="AC320" i="1"/>
  <c r="X320" i="1"/>
  <c r="AC319" i="1"/>
  <c r="X319" i="1"/>
  <c r="AC318" i="1"/>
  <c r="X318" i="1"/>
  <c r="AC317" i="1"/>
  <c r="X317" i="1"/>
  <c r="AC316" i="1"/>
  <c r="X316" i="1"/>
  <c r="AC315" i="1"/>
  <c r="X315" i="1"/>
  <c r="AC314" i="1"/>
  <c r="X314" i="1"/>
  <c r="AC313" i="1"/>
  <c r="X313" i="1"/>
  <c r="AC312" i="1"/>
  <c r="X312" i="1"/>
  <c r="AC311" i="1"/>
  <c r="X311" i="1"/>
  <c r="AC310" i="1"/>
  <c r="X310" i="1"/>
  <c r="AC84" i="1"/>
  <c r="X84" i="1"/>
  <c r="AC83" i="1"/>
  <c r="X83" i="1"/>
  <c r="AC82" i="1"/>
  <c r="X82" i="1"/>
  <c r="AC81" i="1"/>
  <c r="X81" i="1"/>
  <c r="AC309" i="1"/>
  <c r="X309" i="1"/>
  <c r="AC80" i="1"/>
  <c r="X80" i="1"/>
  <c r="AC308" i="1"/>
  <c r="X308" i="1"/>
  <c r="AC307" i="1"/>
  <c r="X307" i="1"/>
  <c r="AC79" i="1"/>
  <c r="X79" i="1"/>
  <c r="AC306" i="1"/>
  <c r="X306" i="1"/>
  <c r="AC305" i="1"/>
  <c r="X305" i="1"/>
  <c r="AC304" i="1"/>
  <c r="X304" i="1"/>
  <c r="AC303" i="1"/>
  <c r="X303" i="1"/>
  <c r="AC302" i="1"/>
  <c r="X302" i="1"/>
  <c r="AC301" i="1"/>
  <c r="X301" i="1"/>
  <c r="AC78" i="1"/>
  <c r="X78" i="1"/>
  <c r="AC300" i="1"/>
  <c r="X300" i="1"/>
  <c r="AC299" i="1"/>
  <c r="X299" i="1"/>
  <c r="AC298" i="1"/>
  <c r="X298" i="1"/>
  <c r="AC297" i="1"/>
  <c r="X297" i="1"/>
  <c r="AC77" i="1"/>
  <c r="X77" i="1"/>
  <c r="AC296" i="1"/>
  <c r="X296" i="1"/>
  <c r="AC295" i="1"/>
  <c r="X295" i="1"/>
  <c r="AC294" i="1"/>
  <c r="X294" i="1"/>
  <c r="AC293" i="1"/>
  <c r="X293" i="1"/>
  <c r="AC292" i="1"/>
  <c r="X292" i="1"/>
  <c r="AC291" i="1"/>
  <c r="X291" i="1"/>
  <c r="AC290" i="1"/>
  <c r="X290" i="1"/>
  <c r="AC289" i="1"/>
  <c r="X289" i="1"/>
  <c r="AC76" i="1"/>
  <c r="X76" i="1"/>
  <c r="AC288" i="1"/>
  <c r="X288" i="1"/>
  <c r="AC287" i="1"/>
  <c r="X287" i="1"/>
  <c r="AC286" i="1"/>
  <c r="X286" i="1"/>
  <c r="AC285" i="1"/>
  <c r="X285" i="1"/>
  <c r="AC75" i="1"/>
  <c r="X75" i="1"/>
  <c r="AC284" i="1"/>
  <c r="X284" i="1"/>
  <c r="AC283" i="1"/>
  <c r="X283" i="1"/>
  <c r="AC282" i="1"/>
  <c r="X282" i="1"/>
  <c r="AC281" i="1"/>
  <c r="X281" i="1"/>
  <c r="AC280" i="1"/>
  <c r="X280" i="1"/>
  <c r="AC74" i="1"/>
  <c r="X74" i="1"/>
  <c r="AC73" i="1"/>
  <c r="X73" i="1"/>
  <c r="AC279" i="1"/>
  <c r="X279" i="1"/>
  <c r="AC278" i="1"/>
  <c r="X278" i="1"/>
  <c r="AC277" i="1"/>
  <c r="X277" i="1"/>
  <c r="AC72" i="1"/>
  <c r="X72" i="1"/>
  <c r="AC276" i="1"/>
  <c r="X276" i="1"/>
  <c r="AC71" i="1"/>
  <c r="X71" i="1"/>
  <c r="AC275" i="1"/>
  <c r="X275" i="1"/>
  <c r="AC274" i="1"/>
  <c r="X274" i="1"/>
  <c r="AC273" i="1"/>
  <c r="X273" i="1"/>
  <c r="AC272" i="1"/>
  <c r="X272" i="1"/>
  <c r="AC271" i="1"/>
  <c r="X271" i="1"/>
  <c r="AC270" i="1"/>
  <c r="X270" i="1"/>
  <c r="AC269" i="1"/>
  <c r="X269" i="1"/>
  <c r="AC268" i="1"/>
  <c r="X268" i="1"/>
  <c r="AC267" i="1"/>
  <c r="X267" i="1"/>
  <c r="AC266" i="1"/>
  <c r="X266" i="1"/>
  <c r="AC70" i="1"/>
  <c r="X70" i="1"/>
  <c r="AC265" i="1"/>
  <c r="X265" i="1"/>
  <c r="AC69" i="1"/>
  <c r="X69" i="1"/>
  <c r="AC264" i="1"/>
  <c r="X264" i="1"/>
  <c r="AC263" i="1"/>
  <c r="X263" i="1"/>
  <c r="AC262" i="1"/>
  <c r="X262" i="1"/>
  <c r="AC261" i="1"/>
  <c r="X261" i="1"/>
  <c r="AC260" i="1"/>
  <c r="X260" i="1"/>
  <c r="AC68" i="1"/>
  <c r="X68" i="1"/>
  <c r="AC259" i="1"/>
  <c r="X259" i="1"/>
  <c r="AC258" i="1"/>
  <c r="X258" i="1"/>
  <c r="AC257" i="1"/>
  <c r="X257" i="1"/>
  <c r="AC67" i="1"/>
  <c r="X67" i="1"/>
  <c r="AC256" i="1"/>
  <c r="X256" i="1"/>
  <c r="AC255" i="1"/>
  <c r="X255" i="1"/>
  <c r="AC66" i="1"/>
  <c r="X66" i="1"/>
  <c r="AC254" i="1"/>
  <c r="X254" i="1"/>
  <c r="AC65" i="1"/>
  <c r="X65" i="1"/>
  <c r="AC253" i="1"/>
  <c r="X253" i="1"/>
  <c r="AC64" i="1"/>
  <c r="X64" i="1"/>
  <c r="AC252" i="1"/>
  <c r="X252" i="1"/>
  <c r="AC251" i="1"/>
  <c r="X251" i="1"/>
  <c r="AC250" i="1"/>
  <c r="X250" i="1"/>
  <c r="AC249" i="1"/>
  <c r="X249" i="1"/>
  <c r="AC63" i="1"/>
  <c r="X63" i="1"/>
  <c r="AC248" i="1"/>
  <c r="X248" i="1"/>
  <c r="AC62" i="1"/>
  <c r="X62" i="1"/>
  <c r="AC247" i="1"/>
  <c r="X247" i="1"/>
  <c r="AC246" i="1"/>
  <c r="X246" i="1"/>
  <c r="AC245" i="1"/>
  <c r="X245" i="1"/>
  <c r="AC61" i="1"/>
  <c r="X61" i="1"/>
  <c r="AC244" i="1"/>
  <c r="X244" i="1"/>
  <c r="AC243" i="1"/>
  <c r="X243" i="1"/>
  <c r="AC242" i="1"/>
  <c r="X242" i="1"/>
  <c r="AC241" i="1"/>
  <c r="X241" i="1"/>
  <c r="AC240" i="1"/>
  <c r="X240" i="1"/>
  <c r="AC239" i="1"/>
  <c r="X239" i="1"/>
  <c r="AC238" i="1"/>
  <c r="X238" i="1"/>
  <c r="AC237" i="1"/>
  <c r="X237" i="1"/>
  <c r="AC236" i="1"/>
  <c r="X236" i="1"/>
  <c r="AC60" i="1"/>
  <c r="X60" i="1"/>
  <c r="AC235" i="1"/>
  <c r="X235" i="1"/>
  <c r="AC234" i="1"/>
  <c r="X234" i="1"/>
  <c r="AC59" i="1"/>
  <c r="X59" i="1"/>
  <c r="AC58" i="1"/>
  <c r="X58" i="1"/>
  <c r="AC57" i="1"/>
  <c r="X57" i="1"/>
  <c r="AC233" i="1"/>
  <c r="X233" i="1"/>
  <c r="AC232" i="1"/>
  <c r="X232" i="1"/>
  <c r="AC56" i="1"/>
  <c r="X56" i="1"/>
  <c r="AC231" i="1"/>
  <c r="X231" i="1"/>
  <c r="AC230" i="1"/>
  <c r="X230" i="1"/>
  <c r="AC229" i="1"/>
  <c r="X229" i="1"/>
  <c r="AC228" i="1"/>
  <c r="X228" i="1"/>
  <c r="AC227" i="1"/>
  <c r="X227" i="1"/>
  <c r="AC226" i="1"/>
  <c r="X226" i="1"/>
  <c r="AC55" i="1"/>
  <c r="X55" i="1"/>
  <c r="AC54" i="1"/>
  <c r="X54" i="1"/>
  <c r="AC225" i="1"/>
  <c r="X225" i="1"/>
  <c r="AC224" i="1"/>
  <c r="X224" i="1"/>
  <c r="AC223" i="1"/>
  <c r="X223" i="1"/>
  <c r="AC222" i="1"/>
  <c r="X222" i="1"/>
  <c r="AC221" i="1"/>
  <c r="X221" i="1"/>
  <c r="AC53" i="1"/>
  <c r="X53" i="1"/>
  <c r="AC220" i="1"/>
  <c r="X220" i="1"/>
  <c r="AC219" i="1"/>
  <c r="X219" i="1"/>
  <c r="AC218" i="1"/>
  <c r="X218" i="1"/>
  <c r="AC217" i="1"/>
  <c r="X217" i="1"/>
  <c r="AC52" i="1"/>
  <c r="X52" i="1"/>
  <c r="AC216" i="1"/>
  <c r="X216" i="1"/>
  <c r="AC215" i="1"/>
  <c r="X215" i="1"/>
  <c r="AC51" i="1"/>
  <c r="X51" i="1"/>
  <c r="AC50" i="1"/>
  <c r="X50" i="1"/>
  <c r="AC214" i="1"/>
  <c r="X214" i="1"/>
  <c r="AC49" i="1"/>
  <c r="X49" i="1"/>
  <c r="AC48" i="1"/>
  <c r="X48" i="1"/>
  <c r="AC47" i="1"/>
  <c r="X47" i="1"/>
  <c r="AC46" i="1"/>
  <c r="X46" i="1"/>
  <c r="AC213" i="1"/>
  <c r="X213" i="1"/>
  <c r="AC212" i="1"/>
  <c r="X212" i="1"/>
  <c r="AC211" i="1"/>
  <c r="X211" i="1"/>
  <c r="AC210" i="1"/>
  <c r="X210" i="1"/>
  <c r="AC45" i="1"/>
  <c r="X45" i="1"/>
  <c r="AC209" i="1"/>
  <c r="X209" i="1"/>
  <c r="AC208" i="1"/>
  <c r="X208" i="1"/>
  <c r="AC207" i="1"/>
  <c r="X207" i="1"/>
  <c r="AC206" i="1"/>
  <c r="X206" i="1"/>
  <c r="AC205" i="1"/>
  <c r="X205" i="1"/>
  <c r="AC44" i="1"/>
  <c r="X44" i="1"/>
  <c r="AC204" i="1"/>
  <c r="X204" i="1"/>
  <c r="AC43" i="1"/>
  <c r="X43" i="1"/>
  <c r="AC42" i="1"/>
  <c r="X42" i="1"/>
  <c r="AC203" i="1"/>
  <c r="X203" i="1"/>
  <c r="AC202" i="1"/>
  <c r="X202" i="1"/>
  <c r="AC201" i="1"/>
  <c r="X201" i="1"/>
  <c r="AC200" i="1"/>
  <c r="X200" i="1"/>
  <c r="AC41" i="1"/>
  <c r="X41" i="1"/>
  <c r="AC199" i="1"/>
  <c r="X199" i="1"/>
  <c r="AC198" i="1"/>
  <c r="X198" i="1"/>
  <c r="AC40" i="1"/>
  <c r="X40" i="1"/>
  <c r="AC197" i="1"/>
  <c r="X197" i="1"/>
  <c r="AC196" i="1"/>
  <c r="X196" i="1"/>
  <c r="AC195" i="1"/>
  <c r="X195" i="1"/>
  <c r="AC39" i="1"/>
  <c r="X39" i="1"/>
  <c r="AC38" i="1"/>
  <c r="X38" i="1"/>
  <c r="AC194" i="1"/>
  <c r="X194" i="1"/>
  <c r="AC37" i="1"/>
  <c r="X37" i="1"/>
  <c r="AC193" i="1"/>
  <c r="X193" i="1"/>
  <c r="AC192" i="1"/>
  <c r="X192" i="1"/>
  <c r="AC36" i="1"/>
  <c r="X36" i="1"/>
  <c r="AC35" i="1"/>
  <c r="X35" i="1"/>
  <c r="AC191" i="1"/>
  <c r="X191" i="1"/>
  <c r="AC190" i="1"/>
  <c r="X190" i="1"/>
  <c r="AC34" i="1"/>
  <c r="X34" i="1"/>
  <c r="AC189" i="1"/>
  <c r="X189" i="1"/>
  <c r="AC188" i="1"/>
  <c r="X188" i="1"/>
  <c r="AC187" i="1"/>
  <c r="X187" i="1"/>
  <c r="AC186" i="1"/>
  <c r="X186" i="1"/>
  <c r="AC185" i="1"/>
  <c r="X185" i="1"/>
  <c r="AC33" i="1"/>
  <c r="X33" i="1"/>
  <c r="AC184" i="1"/>
  <c r="X184" i="1"/>
  <c r="AC183" i="1"/>
  <c r="X183" i="1"/>
  <c r="AC32" i="1"/>
  <c r="X32" i="1"/>
  <c r="AC182" i="1"/>
  <c r="X182" i="1"/>
  <c r="AC181" i="1"/>
  <c r="X181" i="1"/>
  <c r="AC31" i="1"/>
  <c r="X31" i="1"/>
  <c r="AC180" i="1"/>
  <c r="X180" i="1"/>
  <c r="AC30" i="1"/>
  <c r="X30" i="1"/>
  <c r="AC179" i="1"/>
  <c r="X179" i="1"/>
  <c r="AC178" i="1"/>
  <c r="X178" i="1"/>
  <c r="AC29" i="1"/>
  <c r="X29" i="1"/>
  <c r="AC28" i="1"/>
  <c r="X28" i="1"/>
  <c r="AC27" i="1"/>
  <c r="X27" i="1"/>
  <c r="AC177" i="1"/>
  <c r="X177" i="1"/>
  <c r="AC176" i="1"/>
  <c r="X176" i="1"/>
  <c r="AC175" i="1"/>
  <c r="X175" i="1"/>
  <c r="AC174" i="1"/>
  <c r="X174" i="1"/>
  <c r="AC173" i="1"/>
  <c r="X173" i="1"/>
  <c r="AC172" i="1"/>
  <c r="X172" i="1"/>
  <c r="X26" i="1"/>
  <c r="W26" i="1"/>
  <c r="AC26" i="1" s="1"/>
  <c r="X25" i="1"/>
  <c r="W25" i="1"/>
  <c r="AC25" i="1" s="1"/>
  <c r="AC171" i="1"/>
  <c r="X171" i="1"/>
  <c r="AC170" i="1"/>
  <c r="X170" i="1"/>
  <c r="AC169" i="1"/>
  <c r="X169" i="1"/>
  <c r="AC24" i="1"/>
  <c r="X24" i="1"/>
  <c r="AC23" i="1"/>
  <c r="X23" i="1"/>
  <c r="AC22" i="1"/>
  <c r="X22" i="1"/>
  <c r="AC168" i="1"/>
  <c r="X168" i="1"/>
  <c r="AC167" i="1"/>
  <c r="X167" i="1"/>
  <c r="AC166" i="1"/>
  <c r="X166" i="1"/>
  <c r="AC165" i="1"/>
  <c r="X165" i="1"/>
  <c r="AC21" i="1"/>
  <c r="X21" i="1"/>
  <c r="AC164" i="1"/>
  <c r="X164" i="1"/>
  <c r="AC20" i="1"/>
  <c r="X20" i="1"/>
  <c r="AC163" i="1"/>
  <c r="X163" i="1"/>
  <c r="AC162" i="1"/>
  <c r="X162" i="1"/>
  <c r="AC161" i="1"/>
  <c r="X161" i="1"/>
  <c r="AC160" i="1"/>
  <c r="X160" i="1"/>
  <c r="AC19" i="1"/>
  <c r="X19" i="1"/>
  <c r="AC18" i="1"/>
  <c r="X18" i="1"/>
  <c r="AC17" i="1"/>
  <c r="X17" i="1"/>
  <c r="AC159" i="1"/>
  <c r="X159" i="1"/>
  <c r="AC158" i="1"/>
  <c r="X158" i="1"/>
  <c r="AC16" i="1"/>
  <c r="X16" i="1"/>
  <c r="AC15" i="1"/>
  <c r="X15" i="1"/>
  <c r="AC157" i="1"/>
  <c r="X157" i="1"/>
  <c r="AC156" i="1"/>
  <c r="X156" i="1"/>
  <c r="AC14" i="1"/>
  <c r="X14" i="1"/>
  <c r="AC13" i="1"/>
  <c r="X13" i="1"/>
  <c r="AC155" i="1"/>
  <c r="X155" i="1"/>
  <c r="AC154" i="1"/>
  <c r="X154" i="1"/>
  <c r="AC153" i="1"/>
  <c r="X153" i="1"/>
  <c r="AC152" i="1"/>
  <c r="X152" i="1"/>
  <c r="AC151" i="1"/>
  <c r="X151" i="1"/>
  <c r="AC150" i="1"/>
  <c r="X150" i="1"/>
  <c r="AC149" i="1"/>
  <c r="X149" i="1"/>
  <c r="AC148" i="1"/>
  <c r="X148" i="1"/>
  <c r="AC12" i="1"/>
  <c r="X12" i="1"/>
  <c r="AC147" i="1"/>
  <c r="X147" i="1"/>
  <c r="AC146" i="1"/>
  <c r="X146" i="1"/>
  <c r="AC145" i="1"/>
  <c r="X145" i="1"/>
  <c r="AC144" i="1"/>
  <c r="X144" i="1"/>
  <c r="AC143" i="1"/>
  <c r="X143" i="1"/>
  <c r="AC142" i="1"/>
  <c r="X142" i="1"/>
  <c r="AC11" i="1"/>
  <c r="X11" i="1"/>
  <c r="AC10" i="1"/>
  <c r="X10" i="1"/>
  <c r="AC141" i="1"/>
  <c r="X141" i="1"/>
  <c r="AC9" i="1"/>
  <c r="X9" i="1"/>
  <c r="AC140" i="1"/>
  <c r="X140" i="1"/>
  <c r="AC8" i="1"/>
  <c r="X8" i="1"/>
  <c r="AC139" i="1"/>
  <c r="X139" i="1"/>
  <c r="AC138" i="1"/>
  <c r="X138" i="1"/>
  <c r="AC137" i="1"/>
  <c r="X137" i="1"/>
  <c r="AC136" i="1"/>
  <c r="X136" i="1"/>
  <c r="AC135" i="1"/>
  <c r="X135" i="1"/>
  <c r="AC7" i="1"/>
  <c r="X7" i="1"/>
  <c r="AC6" i="1"/>
  <c r="X6" i="1"/>
  <c r="AC5" i="1"/>
  <c r="X5" i="1"/>
  <c r="AC134" i="1"/>
  <c r="X134" i="1"/>
  <c r="AC133" i="1"/>
  <c r="X133" i="1"/>
  <c r="AC132" i="1"/>
  <c r="X132" i="1"/>
  <c r="AC131" i="1"/>
  <c r="X131" i="1"/>
  <c r="T427" i="4" l="1"/>
  <c r="T2" i="4" s="1"/>
  <c r="T435" i="4"/>
  <c r="T437" i="4" s="1"/>
  <c r="U2" i="4" s="1"/>
  <c r="T454" i="4"/>
  <c r="E427" i="1"/>
  <c r="E430" i="1" s="1"/>
  <c r="F427" i="1"/>
  <c r="G427" i="1"/>
  <c r="H427" i="1"/>
  <c r="I427" i="1"/>
  <c r="J427" i="1"/>
  <c r="U68" i="4" l="1"/>
  <c r="AD229" i="4" s="1"/>
  <c r="U453" i="4"/>
  <c r="U70" i="4"/>
  <c r="AD237" i="4" s="1"/>
  <c r="U115" i="4"/>
  <c r="AD354" i="4" s="1"/>
  <c r="U53" i="4"/>
  <c r="U29" i="4"/>
  <c r="AD29" i="4" s="1"/>
  <c r="U103" i="4"/>
  <c r="U101" i="4"/>
  <c r="U13" i="4"/>
  <c r="AD13" i="4" s="1"/>
  <c r="AG13" i="4" s="1"/>
  <c r="AI13" i="4" s="1"/>
  <c r="U16" i="4"/>
  <c r="AD16" i="4" s="1"/>
  <c r="AG16" i="4" s="1"/>
  <c r="AI16" i="4" s="1"/>
  <c r="U130" i="4"/>
  <c r="U60" i="4"/>
  <c r="AD217" i="4" s="1"/>
  <c r="U92" i="4"/>
  <c r="U86" i="4"/>
  <c r="U124" i="4"/>
  <c r="U77" i="4"/>
  <c r="U44" i="4"/>
  <c r="AD44" i="4" s="1"/>
  <c r="U73" i="4"/>
  <c r="AD70" i="4" s="1"/>
  <c r="U72" i="4"/>
  <c r="U67" i="4"/>
  <c r="U25" i="4"/>
  <c r="AD25" i="4" s="1"/>
  <c r="U59" i="4"/>
  <c r="U9" i="4"/>
  <c r="AD9" i="4" s="1"/>
  <c r="AG9" i="4" s="1"/>
  <c r="AI9" i="4" s="1"/>
  <c r="U141" i="4"/>
  <c r="AD137" i="4" s="1"/>
  <c r="U112" i="4"/>
  <c r="U107" i="4"/>
  <c r="U31" i="4"/>
  <c r="AD31" i="4" s="1"/>
  <c r="U87" i="4"/>
  <c r="AD282" i="4" s="1"/>
  <c r="U100" i="4"/>
  <c r="AD323" i="4" s="1"/>
  <c r="U23" i="4"/>
  <c r="U119" i="4"/>
  <c r="U102" i="4"/>
  <c r="U57" i="4"/>
  <c r="U37" i="4"/>
  <c r="AD37" i="4" s="1"/>
  <c r="U30" i="4"/>
  <c r="U27" i="4"/>
  <c r="AD27" i="4" s="1"/>
  <c r="U139" i="4"/>
  <c r="U50" i="4"/>
  <c r="U56" i="4"/>
  <c r="AD209" i="4" s="1"/>
  <c r="U98" i="4"/>
  <c r="U96" i="4"/>
  <c r="U35" i="4"/>
  <c r="U46" i="4"/>
  <c r="AD46" i="4" s="1"/>
  <c r="U47" i="4"/>
  <c r="U120" i="4"/>
  <c r="AD370" i="4" s="1"/>
  <c r="U91" i="4"/>
  <c r="AD300" i="4" s="1"/>
  <c r="U66" i="4"/>
  <c r="U17" i="4"/>
  <c r="AD17" i="4" s="1"/>
  <c r="AG17" i="4" s="1"/>
  <c r="AI17" i="4" s="1"/>
  <c r="U22" i="4"/>
  <c r="U24" i="4"/>
  <c r="U36" i="4"/>
  <c r="AD36" i="4" s="1"/>
  <c r="U118" i="4"/>
  <c r="U125" i="4"/>
  <c r="U79" i="4"/>
  <c r="AD259" i="4" s="1"/>
  <c r="U138" i="4"/>
  <c r="U116" i="4"/>
  <c r="AD355" i="4" s="1"/>
  <c r="U135" i="4"/>
  <c r="AD402" i="4" s="1"/>
  <c r="U69" i="4"/>
  <c r="AD234" i="4" s="1"/>
  <c r="U20" i="4"/>
  <c r="AD20" i="4" s="1"/>
  <c r="U18" i="4"/>
  <c r="AD18" i="4" s="1"/>
  <c r="U89" i="4"/>
  <c r="AD289" i="4" s="1"/>
  <c r="U49" i="4"/>
  <c r="AD199" i="4" s="1"/>
  <c r="U136" i="4"/>
  <c r="AD404" i="4" s="1"/>
  <c r="U54" i="4"/>
  <c r="U132" i="4"/>
  <c r="U85" i="4"/>
  <c r="U142" i="4"/>
  <c r="AD415" i="4" s="1"/>
  <c r="U76" i="4"/>
  <c r="AD252" i="4" s="1"/>
  <c r="U38" i="4"/>
  <c r="AD38" i="4" s="1"/>
  <c r="U128" i="4"/>
  <c r="AD124" i="4" s="1"/>
  <c r="U32" i="4"/>
  <c r="U28" i="4"/>
  <c r="AD28" i="4" s="1"/>
  <c r="U34" i="4"/>
  <c r="U5" i="4"/>
  <c r="U75" i="4"/>
  <c r="AD251" i="4" s="1"/>
  <c r="U42" i="4"/>
  <c r="U108" i="4"/>
  <c r="U6" i="4"/>
  <c r="AD6" i="4" s="1"/>
  <c r="AG6" i="4" s="1"/>
  <c r="AI6" i="4" s="1"/>
  <c r="U11" i="4"/>
  <c r="U74" i="4"/>
  <c r="AD247" i="4" s="1"/>
  <c r="U90" i="4"/>
  <c r="U104" i="4"/>
  <c r="U14" i="4"/>
  <c r="AD14" i="4" s="1"/>
  <c r="AG14" i="4" s="1"/>
  <c r="AI14" i="4" s="1"/>
  <c r="U111" i="4"/>
  <c r="U43" i="4"/>
  <c r="AD43" i="4" s="1"/>
  <c r="U12" i="4"/>
  <c r="AD12" i="4" s="1"/>
  <c r="AG12" i="4" s="1"/>
  <c r="AI12" i="4" s="1"/>
  <c r="U95" i="4"/>
  <c r="U121" i="4"/>
  <c r="U451" i="4"/>
  <c r="U83" i="4"/>
  <c r="U45" i="4"/>
  <c r="AD45" i="4" s="1"/>
  <c r="U126" i="4"/>
  <c r="U97" i="4"/>
  <c r="AD312" i="4" s="1"/>
  <c r="U41" i="4"/>
  <c r="AD41" i="4" s="1"/>
  <c r="U122" i="4"/>
  <c r="U133" i="4"/>
  <c r="AD396" i="4" s="1"/>
  <c r="U62" i="4"/>
  <c r="U129" i="4"/>
  <c r="AD386" i="4" s="1"/>
  <c r="U15" i="4"/>
  <c r="AD15" i="4" s="1"/>
  <c r="AG15" i="4" s="1"/>
  <c r="AI15" i="4" s="1"/>
  <c r="U21" i="4"/>
  <c r="AD21" i="4" s="1"/>
  <c r="U10" i="4"/>
  <c r="AD10" i="4" s="1"/>
  <c r="AG10" i="4" s="1"/>
  <c r="AI10" i="4" s="1"/>
  <c r="U78" i="4"/>
  <c r="AD257" i="4" s="1"/>
  <c r="U88" i="4"/>
  <c r="AD87" i="4" s="1"/>
  <c r="U48" i="4"/>
  <c r="U7" i="4"/>
  <c r="AD7" i="4" s="1"/>
  <c r="AG7" i="4" s="1"/>
  <c r="AI7" i="4" s="1"/>
  <c r="U110" i="4"/>
  <c r="AD340" i="4" s="1"/>
  <c r="U55" i="4"/>
  <c r="AD208" i="4" s="1"/>
  <c r="U134" i="4"/>
  <c r="U39" i="4"/>
  <c r="AD39" i="4" s="1"/>
  <c r="U105" i="4"/>
  <c r="AD328" i="4" s="1"/>
  <c r="U140" i="4"/>
  <c r="AD136" i="4" s="1"/>
  <c r="U80" i="4"/>
  <c r="U94" i="4"/>
  <c r="AD310" i="4" s="1"/>
  <c r="U123" i="4"/>
  <c r="AD378" i="4" s="1"/>
  <c r="U51" i="4"/>
  <c r="AD202" i="4" s="1"/>
  <c r="U452" i="4"/>
  <c r="U137" i="4"/>
  <c r="AD406" i="4" s="1"/>
  <c r="U58" i="4"/>
  <c r="AD213" i="4" s="1"/>
  <c r="U82" i="4"/>
  <c r="U93" i="4"/>
  <c r="U64" i="4"/>
  <c r="U8" i="4"/>
  <c r="AD8" i="4" s="1"/>
  <c r="AG8" i="4" s="1"/>
  <c r="AI8" i="4" s="1"/>
  <c r="U40" i="4"/>
  <c r="AD40" i="4" s="1"/>
  <c r="U61" i="4"/>
  <c r="AD218" i="4" s="1"/>
  <c r="U65" i="4"/>
  <c r="AD221" i="4" s="1"/>
  <c r="H2" i="1"/>
  <c r="H430" i="1"/>
  <c r="G2" i="1"/>
  <c r="G430" i="1"/>
  <c r="J2" i="1"/>
  <c r="J430" i="1"/>
  <c r="F2" i="1"/>
  <c r="F430" i="1"/>
  <c r="I2" i="1"/>
  <c r="I430" i="1"/>
  <c r="E2" i="1"/>
  <c r="K427" i="1"/>
  <c r="K431" i="1" s="1"/>
  <c r="K433" i="1" s="1"/>
  <c r="K434" i="1" s="1"/>
  <c r="AD269" i="4" l="1"/>
  <c r="AD83" i="4"/>
  <c r="AD49" i="4"/>
  <c r="AD50" i="4"/>
  <c r="AD105" i="4"/>
  <c r="AD107" i="4"/>
  <c r="AD84" i="4"/>
  <c r="AD86" i="4"/>
  <c r="AD60" i="4"/>
  <c r="AD64" i="4"/>
  <c r="AD219" i="4"/>
  <c r="AD62" i="4"/>
  <c r="AD295" i="4"/>
  <c r="AD90" i="4"/>
  <c r="AD92" i="4"/>
  <c r="AD96" i="4"/>
  <c r="AD211" i="4"/>
  <c r="AD57" i="4"/>
  <c r="AD397" i="4"/>
  <c r="AD134" i="4"/>
  <c r="AD381" i="4"/>
  <c r="AD126" i="4"/>
  <c r="AD374" i="4"/>
  <c r="AD121" i="4"/>
  <c r="AD343" i="4"/>
  <c r="AD111" i="4"/>
  <c r="AD206" i="4"/>
  <c r="AD54" i="4"/>
  <c r="AD362" i="4"/>
  <c r="AD118" i="4"/>
  <c r="AD320" i="4"/>
  <c r="AD98" i="4"/>
  <c r="AD326" i="4"/>
  <c r="AD102" i="4"/>
  <c r="AD228" i="4"/>
  <c r="AD67" i="4"/>
  <c r="AD76" i="4"/>
  <c r="AD77" i="4"/>
  <c r="AD325" i="4"/>
  <c r="AD101" i="4"/>
  <c r="AD100" i="4"/>
  <c r="AD104" i="4"/>
  <c r="AD279" i="4"/>
  <c r="AD85" i="4"/>
  <c r="AD58" i="4"/>
  <c r="AD380" i="4"/>
  <c r="AD125" i="4"/>
  <c r="AD135" i="4"/>
  <c r="AD347" i="4"/>
  <c r="AD112" i="4"/>
  <c r="AD308" i="4"/>
  <c r="AD93" i="4"/>
  <c r="AD78" i="4"/>
  <c r="AD47" i="4"/>
  <c r="AD48" i="4"/>
  <c r="AD267" i="4"/>
  <c r="AD82" i="4"/>
  <c r="AD120" i="4"/>
  <c r="AD122" i="4"/>
  <c r="AD311" i="4"/>
  <c r="AD95" i="4"/>
  <c r="AD133" i="4"/>
  <c r="AD138" i="4"/>
  <c r="AD65" i="4"/>
  <c r="AD366" i="4"/>
  <c r="AD119" i="4"/>
  <c r="AD69" i="4"/>
  <c r="AD72" i="4"/>
  <c r="AD127" i="4"/>
  <c r="AD130" i="4"/>
  <c r="AD327" i="4"/>
  <c r="AD103" i="4"/>
  <c r="AD333" i="4"/>
  <c r="AD108" i="4"/>
  <c r="AD395" i="4"/>
  <c r="AD132" i="4"/>
  <c r="AD91" i="4"/>
  <c r="AD204" i="4"/>
  <c r="AD53" i="4"/>
  <c r="AD5" i="4"/>
  <c r="AG5" i="4" s="1"/>
  <c r="U454" i="4"/>
  <c r="AB421" i="4"/>
  <c r="AD421" i="4"/>
  <c r="AB424" i="4"/>
  <c r="AD424" i="4"/>
  <c r="AB139" i="4"/>
  <c r="AD139" i="4"/>
  <c r="AB420" i="4"/>
  <c r="AD420" i="4"/>
  <c r="AB426" i="4"/>
  <c r="AD426" i="4"/>
  <c r="AB11" i="4"/>
  <c r="AD11" i="4"/>
  <c r="AG11" i="4" s="1"/>
  <c r="AI11" i="4" s="1"/>
  <c r="AB142" i="4"/>
  <c r="AD142" i="4"/>
  <c r="AB417" i="4"/>
  <c r="AD417" i="4"/>
  <c r="AB140" i="4"/>
  <c r="AD140" i="4"/>
  <c r="AB141" i="4"/>
  <c r="AD141" i="4"/>
  <c r="AB422" i="4"/>
  <c r="AD422" i="4"/>
  <c r="AB418" i="4"/>
  <c r="AD418" i="4"/>
  <c r="AB423" i="4"/>
  <c r="AD423" i="4"/>
  <c r="AB419" i="4"/>
  <c r="AD419" i="4"/>
  <c r="U427" i="4"/>
  <c r="U429" i="4" s="1"/>
  <c r="K2" i="1"/>
  <c r="L427" i="1"/>
  <c r="AI5" i="4" l="1"/>
  <c r="AG429" i="4"/>
  <c r="AG2" i="4" s="1"/>
  <c r="AB427" i="4"/>
  <c r="AD427" i="4"/>
  <c r="L2" i="1"/>
  <c r="M427" i="1"/>
  <c r="M2" i="1" s="1"/>
  <c r="M131" i="1" s="1"/>
  <c r="N131" i="1" s="1"/>
  <c r="AI429" i="4" l="1"/>
  <c r="M120" i="1"/>
  <c r="N120" i="1" s="1"/>
  <c r="M426" i="1"/>
  <c r="N426" i="1" s="1"/>
  <c r="M395" i="1"/>
  <c r="N395" i="1" s="1"/>
  <c r="M122" i="1"/>
  <c r="N122" i="1" s="1"/>
  <c r="M400" i="1"/>
  <c r="N400" i="1" s="1"/>
  <c r="M388" i="1"/>
  <c r="N388" i="1" s="1"/>
  <c r="M379" i="1"/>
  <c r="N379" i="1" s="1"/>
  <c r="M411" i="1"/>
  <c r="N411" i="1" s="1"/>
  <c r="M364" i="1"/>
  <c r="N364" i="1" s="1"/>
  <c r="M115" i="1"/>
  <c r="N115" i="1" s="1"/>
  <c r="M128" i="1"/>
  <c r="N128" i="1" s="1"/>
  <c r="M414" i="1"/>
  <c r="N414" i="1" s="1"/>
  <c r="M403" i="1"/>
  <c r="N403" i="1" s="1"/>
  <c r="M391" i="1"/>
  <c r="N391" i="1" s="1"/>
  <c r="M381" i="1"/>
  <c r="N381" i="1" s="1"/>
  <c r="M390" i="1"/>
  <c r="N390" i="1" s="1"/>
  <c r="M103" i="1"/>
  <c r="N103" i="1" s="1"/>
  <c r="M346" i="1"/>
  <c r="N346" i="1" s="1"/>
  <c r="M95" i="1"/>
  <c r="N95" i="1" s="1"/>
  <c r="M406" i="1"/>
  <c r="N406" i="1" s="1"/>
  <c r="M424" i="1"/>
  <c r="N424" i="1" s="1"/>
  <c r="M389" i="1"/>
  <c r="N389" i="1" s="1"/>
  <c r="M380" i="1"/>
  <c r="N380" i="1" s="1"/>
  <c r="M105" i="1"/>
  <c r="N105" i="1" s="1"/>
  <c r="M354" i="1"/>
  <c r="N354" i="1" s="1"/>
  <c r="M342" i="1"/>
  <c r="N342" i="1" s="1"/>
  <c r="M330" i="1"/>
  <c r="N330" i="1" s="1"/>
  <c r="M104" i="1"/>
  <c r="N104" i="1" s="1"/>
  <c r="M350" i="1"/>
  <c r="N350" i="1" s="1"/>
  <c r="M339" i="1"/>
  <c r="N339" i="1" s="1"/>
  <c r="M326" i="1"/>
  <c r="N326" i="1" s="1"/>
  <c r="M318" i="1"/>
  <c r="N318" i="1" s="1"/>
  <c r="M307" i="1"/>
  <c r="N307" i="1" s="1"/>
  <c r="M294" i="1"/>
  <c r="N294" i="1" s="1"/>
  <c r="M280" i="1"/>
  <c r="N280" i="1" s="1"/>
  <c r="M268" i="1"/>
  <c r="N268" i="1" s="1"/>
  <c r="M256" i="1"/>
  <c r="N256" i="1" s="1"/>
  <c r="M245" i="1"/>
  <c r="N245" i="1" s="1"/>
  <c r="M57" i="1"/>
  <c r="N57" i="1" s="1"/>
  <c r="M221" i="1"/>
  <c r="N221" i="1" s="1"/>
  <c r="M213" i="1"/>
  <c r="N213" i="1" s="1"/>
  <c r="M201" i="1"/>
  <c r="N201" i="1" s="1"/>
  <c r="M35" i="1"/>
  <c r="N35" i="1" s="1"/>
  <c r="M180" i="1"/>
  <c r="N180" i="1" s="1"/>
  <c r="M170" i="1"/>
  <c r="N170" i="1" s="1"/>
  <c r="M19" i="1"/>
  <c r="N19" i="1" s="1"/>
  <c r="M150" i="1"/>
  <c r="N150" i="1" s="1"/>
  <c r="M139" i="1"/>
  <c r="N139" i="1" s="1"/>
  <c r="M107" i="1"/>
  <c r="N107" i="1" s="1"/>
  <c r="M362" i="1"/>
  <c r="N362" i="1" s="1"/>
  <c r="M100" i="1"/>
  <c r="N100" i="1" s="1"/>
  <c r="M338" i="1"/>
  <c r="N338" i="1" s="1"/>
  <c r="M92" i="1"/>
  <c r="N92" i="1" s="1"/>
  <c r="M317" i="1"/>
  <c r="N317" i="1" s="1"/>
  <c r="M79" i="1"/>
  <c r="N79" i="1" s="1"/>
  <c r="M293" i="1"/>
  <c r="N293" i="1" s="1"/>
  <c r="M74" i="1"/>
  <c r="N74" i="1" s="1"/>
  <c r="M267" i="1"/>
  <c r="N267" i="1" s="1"/>
  <c r="M255" i="1"/>
  <c r="N255" i="1" s="1"/>
  <c r="M61" i="1"/>
  <c r="N61" i="1" s="1"/>
  <c r="M233" i="1"/>
  <c r="N233" i="1" s="1"/>
  <c r="M53" i="1"/>
  <c r="N53" i="1" s="1"/>
  <c r="M212" i="1"/>
  <c r="N212" i="1" s="1"/>
  <c r="M200" i="1"/>
  <c r="N200" i="1" s="1"/>
  <c r="M191" i="1"/>
  <c r="N191" i="1" s="1"/>
  <c r="M30" i="1"/>
  <c r="N30" i="1" s="1"/>
  <c r="M169" i="1"/>
  <c r="N169" i="1" s="1"/>
  <c r="M18" i="1"/>
  <c r="N18" i="1" s="1"/>
  <c r="M149" i="1"/>
  <c r="N149" i="1" s="1"/>
  <c r="M138" i="1"/>
  <c r="N138" i="1" s="1"/>
  <c r="M91" i="1"/>
  <c r="N91" i="1" s="1"/>
  <c r="M316" i="1"/>
  <c r="N316" i="1" s="1"/>
  <c r="M306" i="1"/>
  <c r="N306" i="1" s="1"/>
  <c r="M292" i="1"/>
  <c r="N292" i="1" s="1"/>
  <c r="M73" i="1"/>
  <c r="N73" i="1" s="1"/>
  <c r="M266" i="1"/>
  <c r="N266" i="1" s="1"/>
  <c r="M66" i="1"/>
  <c r="N66" i="1" s="1"/>
  <c r="M244" i="1"/>
  <c r="N244" i="1" s="1"/>
  <c r="M232" i="1"/>
  <c r="N232" i="1" s="1"/>
  <c r="M220" i="1"/>
  <c r="N220" i="1" s="1"/>
  <c r="M211" i="1"/>
  <c r="N211" i="1" s="1"/>
  <c r="M41" i="1"/>
  <c r="N41" i="1" s="1"/>
  <c r="M190" i="1"/>
  <c r="N190" i="1" s="1"/>
  <c r="M179" i="1"/>
  <c r="N179" i="1" s="1"/>
  <c r="M24" i="1"/>
  <c r="N24" i="1" s="1"/>
  <c r="M396" i="1"/>
  <c r="N396" i="1" s="1"/>
  <c r="M418" i="1"/>
  <c r="N418" i="1" s="1"/>
  <c r="M127" i="1"/>
  <c r="N127" i="1" s="1"/>
  <c r="M409" i="1"/>
  <c r="N409" i="1" s="1"/>
  <c r="M118" i="1"/>
  <c r="N118" i="1" s="1"/>
  <c r="M113" i="1"/>
  <c r="N113" i="1" s="1"/>
  <c r="M375" i="1"/>
  <c r="N375" i="1" s="1"/>
  <c r="M398" i="1"/>
  <c r="N398" i="1" s="1"/>
  <c r="M422" i="1"/>
  <c r="N422" i="1" s="1"/>
  <c r="M129" i="1"/>
  <c r="N129" i="1" s="1"/>
  <c r="M423" i="1"/>
  <c r="N423" i="1" s="1"/>
  <c r="M412" i="1"/>
  <c r="N412" i="1" s="1"/>
  <c r="M399" i="1"/>
  <c r="N399" i="1" s="1"/>
  <c r="M387" i="1"/>
  <c r="N387" i="1" s="1"/>
  <c r="M130" i="1"/>
  <c r="N130" i="1" s="1"/>
  <c r="M108" i="1"/>
  <c r="N108" i="1" s="1"/>
  <c r="M355" i="1"/>
  <c r="N355" i="1" s="1"/>
  <c r="M343" i="1"/>
  <c r="N343" i="1" s="1"/>
  <c r="M94" i="1"/>
  <c r="N94" i="1" s="1"/>
  <c r="M116" i="1"/>
  <c r="N116" i="1" s="1"/>
  <c r="M124" i="1"/>
  <c r="N124" i="1" s="1"/>
  <c r="M386" i="1"/>
  <c r="N386" i="1" s="1"/>
  <c r="M376" i="1"/>
  <c r="N376" i="1" s="1"/>
  <c r="M363" i="1"/>
  <c r="N363" i="1" s="1"/>
  <c r="M351" i="1"/>
  <c r="N351" i="1" s="1"/>
  <c r="M340" i="1"/>
  <c r="N340" i="1" s="1"/>
  <c r="M93" i="1"/>
  <c r="N93" i="1" s="1"/>
  <c r="M359" i="1"/>
  <c r="N359" i="1" s="1"/>
  <c r="M348" i="1"/>
  <c r="N348" i="1" s="1"/>
  <c r="M335" i="1"/>
  <c r="N335" i="1" s="1"/>
  <c r="M325" i="1"/>
  <c r="N325" i="1" s="1"/>
  <c r="M314" i="1"/>
  <c r="N314" i="1" s="1"/>
  <c r="M290" i="1"/>
  <c r="N290" i="1" s="1"/>
  <c r="M278" i="1"/>
  <c r="N278" i="1" s="1"/>
  <c r="M65" i="1"/>
  <c r="N65" i="1" s="1"/>
  <c r="M242" i="1"/>
  <c r="N242" i="1" s="1"/>
  <c r="M231" i="1"/>
  <c r="N231" i="1" s="1"/>
  <c r="M218" i="1"/>
  <c r="N218" i="1" s="1"/>
  <c r="M45" i="1"/>
  <c r="N45" i="1" s="1"/>
  <c r="M198" i="1"/>
  <c r="N198" i="1" s="1"/>
  <c r="M189" i="1"/>
  <c r="N189" i="1" s="1"/>
  <c r="M29" i="1"/>
  <c r="N29" i="1" s="1"/>
  <c r="M22" i="1"/>
  <c r="N22" i="1" s="1"/>
  <c r="M158" i="1"/>
  <c r="N158" i="1" s="1"/>
  <c r="M147" i="1"/>
  <c r="N147" i="1" s="1"/>
  <c r="M135" i="1"/>
  <c r="N135" i="1" s="1"/>
  <c r="M371" i="1"/>
  <c r="N371" i="1" s="1"/>
  <c r="M358" i="1"/>
  <c r="N358" i="1" s="1"/>
  <c r="M347" i="1"/>
  <c r="N347" i="1" s="1"/>
  <c r="M334" i="1"/>
  <c r="N334" i="1" s="1"/>
  <c r="M324" i="1"/>
  <c r="N324" i="1" s="1"/>
  <c r="M313" i="1"/>
  <c r="N313" i="1" s="1"/>
  <c r="M303" i="1"/>
  <c r="N303" i="1" s="1"/>
  <c r="M289" i="1"/>
  <c r="N289" i="1" s="1"/>
  <c r="M277" i="1"/>
  <c r="N277" i="1" s="1"/>
  <c r="M69" i="1"/>
  <c r="N69" i="1" s="1"/>
  <c r="M253" i="1"/>
  <c r="N253" i="1" s="1"/>
  <c r="M241" i="1"/>
  <c r="N241" i="1" s="1"/>
  <c r="M230" i="1"/>
  <c r="N230" i="1" s="1"/>
  <c r="M217" i="1"/>
  <c r="N217" i="1" s="1"/>
  <c r="M209" i="1"/>
  <c r="N209" i="1" s="1"/>
  <c r="M40" i="1"/>
  <c r="N40" i="1" s="1"/>
  <c r="M188" i="1"/>
  <c r="N188" i="1" s="1"/>
  <c r="M28" i="1"/>
  <c r="N28" i="1" s="1"/>
  <c r="M168" i="1"/>
  <c r="N168" i="1" s="1"/>
  <c r="M16" i="1"/>
  <c r="N16" i="1" s="1"/>
  <c r="M146" i="1"/>
  <c r="N146" i="1" s="1"/>
  <c r="M7" i="1"/>
  <c r="N7" i="1" s="1"/>
  <c r="M89" i="1"/>
  <c r="N89" i="1" s="1"/>
  <c r="M312" i="1"/>
  <c r="N312" i="1" s="1"/>
  <c r="M302" i="1"/>
  <c r="N302" i="1" s="1"/>
  <c r="M76" i="1"/>
  <c r="N76" i="1" s="1"/>
  <c r="M72" i="1"/>
  <c r="N72" i="1" s="1"/>
  <c r="M264" i="1"/>
  <c r="N264" i="1" s="1"/>
  <c r="M64" i="1"/>
  <c r="N64" i="1" s="1"/>
  <c r="M240" i="1"/>
  <c r="N240" i="1" s="1"/>
  <c r="M229" i="1"/>
  <c r="N229" i="1" s="1"/>
  <c r="M52" i="1"/>
  <c r="N52" i="1" s="1"/>
  <c r="M208" i="1"/>
  <c r="N208" i="1" s="1"/>
  <c r="M197" i="1"/>
  <c r="N197" i="1" s="1"/>
  <c r="M187" i="1"/>
  <c r="N187" i="1" s="1"/>
  <c r="M27" i="1"/>
  <c r="N27" i="1" s="1"/>
  <c r="M167" i="1"/>
  <c r="N167" i="1" s="1"/>
  <c r="M15" i="1"/>
  <c r="N15" i="1" s="1"/>
  <c r="M145" i="1"/>
  <c r="N145" i="1" s="1"/>
  <c r="M6" i="1"/>
  <c r="N6" i="1" s="1"/>
  <c r="M86" i="1"/>
  <c r="N86" i="1" s="1"/>
  <c r="M82" i="1"/>
  <c r="N82" i="1" s="1"/>
  <c r="M298" i="1"/>
  <c r="N298" i="1" s="1"/>
  <c r="M75" i="1"/>
  <c r="N75" i="1" s="1"/>
  <c r="M273" i="1"/>
  <c r="N273" i="1" s="1"/>
  <c r="M68" i="1"/>
  <c r="N68" i="1" s="1"/>
  <c r="M63" i="1"/>
  <c r="N63" i="1" s="1"/>
  <c r="M60" i="1"/>
  <c r="N60" i="1" s="1"/>
  <c r="M54" i="1"/>
  <c r="N54" i="1" s="1"/>
  <c r="M204" i="1"/>
  <c r="N204" i="1" s="1"/>
  <c r="M194" i="1"/>
  <c r="N194" i="1" s="1"/>
  <c r="M183" i="1"/>
  <c r="N183" i="1" s="1"/>
  <c r="M173" i="1"/>
  <c r="N173" i="1" s="1"/>
  <c r="M20" i="1"/>
  <c r="N20" i="1" s="1"/>
  <c r="M155" i="1"/>
  <c r="N155" i="1" s="1"/>
  <c r="M10" i="1"/>
  <c r="N10" i="1" s="1"/>
  <c r="M385" i="1"/>
  <c r="N385" i="1" s="1"/>
  <c r="M410" i="1"/>
  <c r="N410" i="1" s="1"/>
  <c r="M417" i="1"/>
  <c r="N417" i="1" s="1"/>
  <c r="M407" i="1"/>
  <c r="N407" i="1" s="1"/>
  <c r="M394" i="1"/>
  <c r="N394" i="1" s="1"/>
  <c r="M110" i="1"/>
  <c r="N110" i="1" s="1"/>
  <c r="M372" i="1"/>
  <c r="N372" i="1" s="1"/>
  <c r="M114" i="1"/>
  <c r="N114" i="1" s="1"/>
  <c r="M413" i="1"/>
  <c r="N413" i="1" s="1"/>
  <c r="M421" i="1"/>
  <c r="N421" i="1" s="1"/>
  <c r="M420" i="1"/>
  <c r="N420" i="1" s="1"/>
  <c r="M121" i="1"/>
  <c r="N121" i="1" s="1"/>
  <c r="M117" i="1"/>
  <c r="N117" i="1" s="1"/>
  <c r="M112" i="1"/>
  <c r="N112" i="1" s="1"/>
  <c r="M416" i="1"/>
  <c r="N416" i="1" s="1"/>
  <c r="M367" i="1"/>
  <c r="N367" i="1" s="1"/>
  <c r="M352" i="1"/>
  <c r="N352" i="1" s="1"/>
  <c r="M96" i="1"/>
  <c r="N96" i="1" s="1"/>
  <c r="M425" i="1"/>
  <c r="N425" i="1" s="1"/>
  <c r="M109" i="1"/>
  <c r="N109" i="1" s="1"/>
  <c r="M408" i="1"/>
  <c r="N408" i="1" s="1"/>
  <c r="M111" i="1"/>
  <c r="N111" i="1" s="1"/>
  <c r="M373" i="1"/>
  <c r="N373" i="1" s="1"/>
  <c r="M360" i="1"/>
  <c r="N360" i="1" s="1"/>
  <c r="M349" i="1"/>
  <c r="N349" i="1" s="1"/>
  <c r="M336" i="1"/>
  <c r="N336" i="1" s="1"/>
  <c r="M369" i="1"/>
  <c r="N369" i="1" s="1"/>
  <c r="M357" i="1"/>
  <c r="N357" i="1" s="1"/>
  <c r="M98" i="1"/>
  <c r="N98" i="1" s="1"/>
  <c r="M332" i="1"/>
  <c r="N332" i="1" s="1"/>
  <c r="M323" i="1"/>
  <c r="N323" i="1" s="1"/>
  <c r="M310" i="1"/>
  <c r="N310" i="1" s="1"/>
  <c r="M78" i="1"/>
  <c r="N78" i="1" s="1"/>
  <c r="M287" i="1"/>
  <c r="N287" i="1" s="1"/>
  <c r="M71" i="1"/>
  <c r="N71" i="1" s="1"/>
  <c r="M262" i="1"/>
  <c r="N262" i="1" s="1"/>
  <c r="M251" i="1"/>
  <c r="N251" i="1" s="1"/>
  <c r="M238" i="1"/>
  <c r="N238" i="1" s="1"/>
  <c r="M227" i="1"/>
  <c r="N227" i="1" s="1"/>
  <c r="M215" i="1"/>
  <c r="N215" i="1" s="1"/>
  <c r="M195" i="1"/>
  <c r="N195" i="1" s="1"/>
  <c r="M185" i="1"/>
  <c r="N185" i="1" s="1"/>
  <c r="M176" i="1"/>
  <c r="N176" i="1" s="1"/>
  <c r="M165" i="1"/>
  <c r="N165" i="1" s="1"/>
  <c r="M156" i="1"/>
  <c r="N156" i="1" s="1"/>
  <c r="M143" i="1"/>
  <c r="N143" i="1" s="1"/>
  <c r="M134" i="1"/>
  <c r="N134" i="1" s="1"/>
  <c r="M368" i="1"/>
  <c r="N368" i="1" s="1"/>
  <c r="M356" i="1"/>
  <c r="N356" i="1" s="1"/>
  <c r="M344" i="1"/>
  <c r="N344" i="1" s="1"/>
  <c r="M331" i="1"/>
  <c r="N331" i="1" s="1"/>
  <c r="M87" i="1"/>
  <c r="N87" i="1" s="1"/>
  <c r="M84" i="1"/>
  <c r="N84" i="1" s="1"/>
  <c r="M300" i="1"/>
  <c r="N300" i="1" s="1"/>
  <c r="M286" i="1"/>
  <c r="N286" i="1" s="1"/>
  <c r="M275" i="1"/>
  <c r="N275" i="1" s="1"/>
  <c r="M261" i="1"/>
  <c r="N261" i="1" s="1"/>
  <c r="M250" i="1"/>
  <c r="N250" i="1" s="1"/>
  <c r="M237" i="1"/>
  <c r="N237" i="1" s="1"/>
  <c r="M226" i="1"/>
  <c r="N226" i="1" s="1"/>
  <c r="M51" i="1"/>
  <c r="N51" i="1" s="1"/>
  <c r="M205" i="1"/>
  <c r="N205" i="1" s="1"/>
  <c r="M39" i="1"/>
  <c r="N39" i="1" s="1"/>
  <c r="M33" i="1"/>
  <c r="N33" i="1" s="1"/>
  <c r="M175" i="1"/>
  <c r="N175" i="1" s="1"/>
  <c r="M21" i="1"/>
  <c r="N21" i="1" s="1"/>
  <c r="M14" i="1"/>
  <c r="N14" i="1" s="1"/>
  <c r="M142" i="1"/>
  <c r="N142" i="1" s="1"/>
  <c r="M133" i="1"/>
  <c r="N133" i="1" s="1"/>
  <c r="M322" i="1"/>
  <c r="N322" i="1" s="1"/>
  <c r="M83" i="1"/>
  <c r="N83" i="1" s="1"/>
  <c r="M299" i="1"/>
  <c r="N299" i="1" s="1"/>
  <c r="M285" i="1"/>
  <c r="N285" i="1" s="1"/>
  <c r="M274" i="1"/>
  <c r="N274" i="1" s="1"/>
  <c r="M260" i="1"/>
  <c r="N260" i="1" s="1"/>
  <c r="M249" i="1"/>
  <c r="N249" i="1" s="1"/>
  <c r="M236" i="1"/>
  <c r="N236" i="1" s="1"/>
  <c r="M55" i="1"/>
  <c r="N55" i="1" s="1"/>
  <c r="M50" i="1"/>
  <c r="N50" i="1" s="1"/>
  <c r="M44" i="1"/>
  <c r="N44" i="1" s="1"/>
  <c r="M38" i="1"/>
  <c r="N38" i="1" s="1"/>
  <c r="M184" i="1"/>
  <c r="N184" i="1" s="1"/>
  <c r="M174" i="1"/>
  <c r="N174" i="1" s="1"/>
  <c r="M164" i="1"/>
  <c r="N164" i="1" s="1"/>
  <c r="M13" i="1"/>
  <c r="N13" i="1" s="1"/>
  <c r="M11" i="1"/>
  <c r="N11" i="1" s="1"/>
  <c r="M132" i="1"/>
  <c r="N132" i="1" s="1"/>
  <c r="M319" i="1"/>
  <c r="N319" i="1" s="1"/>
  <c r="M308" i="1"/>
  <c r="N308" i="1" s="1"/>
  <c r="M295" i="1"/>
  <c r="N295" i="1" s="1"/>
  <c r="M281" i="1"/>
  <c r="N281" i="1" s="1"/>
  <c r="M269" i="1"/>
  <c r="N269" i="1" s="1"/>
  <c r="M67" i="1"/>
  <c r="N67" i="1" s="1"/>
  <c r="M246" i="1"/>
  <c r="N246" i="1" s="1"/>
  <c r="M58" i="1"/>
  <c r="N58" i="1" s="1"/>
  <c r="M222" i="1"/>
  <c r="N222" i="1" s="1"/>
  <c r="M46" i="1"/>
  <c r="N46" i="1" s="1"/>
  <c r="M202" i="1"/>
  <c r="N202" i="1" s="1"/>
  <c r="M36" i="1"/>
  <c r="N36" i="1" s="1"/>
  <c r="M31" i="1"/>
  <c r="N31" i="1" s="1"/>
  <c r="M171" i="1"/>
  <c r="N171" i="1" s="1"/>
  <c r="M160" i="1"/>
  <c r="N160" i="1" s="1"/>
  <c r="M151" i="1"/>
  <c r="N151" i="1" s="1"/>
  <c r="M8" i="1"/>
  <c r="N8" i="1" s="1"/>
  <c r="M419" i="1"/>
  <c r="N419" i="1" s="1"/>
  <c r="M404" i="1"/>
  <c r="N404" i="1" s="1"/>
  <c r="M377" i="1"/>
  <c r="N377" i="1" s="1"/>
  <c r="M119" i="1"/>
  <c r="N119" i="1" s="1"/>
  <c r="M361" i="1"/>
  <c r="N361" i="1" s="1"/>
  <c r="M106" i="1"/>
  <c r="N106" i="1" s="1"/>
  <c r="M102" i="1"/>
  <c r="N102" i="1" s="1"/>
  <c r="M353" i="1"/>
  <c r="N353" i="1" s="1"/>
  <c r="M81" i="1"/>
  <c r="N81" i="1" s="1"/>
  <c r="M259" i="1"/>
  <c r="N259" i="1" s="1"/>
  <c r="M49" i="1"/>
  <c r="N49" i="1" s="1"/>
  <c r="M172" i="1"/>
  <c r="N172" i="1" s="1"/>
  <c r="M378" i="1"/>
  <c r="N378" i="1" s="1"/>
  <c r="M328" i="1"/>
  <c r="N328" i="1" s="1"/>
  <c r="M283" i="1"/>
  <c r="N283" i="1" s="1"/>
  <c r="M234" i="1"/>
  <c r="N234" i="1" s="1"/>
  <c r="M193" i="1"/>
  <c r="N193" i="1" s="1"/>
  <c r="M153" i="1"/>
  <c r="N153" i="1" s="1"/>
  <c r="M80" i="1"/>
  <c r="N80" i="1" s="1"/>
  <c r="M257" i="1"/>
  <c r="N257" i="1" s="1"/>
  <c r="M47" i="1"/>
  <c r="N47" i="1" s="1"/>
  <c r="M25" i="1"/>
  <c r="N25" i="1" s="1"/>
  <c r="M148" i="1"/>
  <c r="N148" i="1" s="1"/>
  <c r="M88" i="1"/>
  <c r="N88" i="1" s="1"/>
  <c r="M301" i="1"/>
  <c r="N301" i="1" s="1"/>
  <c r="M276" i="1"/>
  <c r="N276" i="1" s="1"/>
  <c r="M252" i="1"/>
  <c r="N252" i="1" s="1"/>
  <c r="M228" i="1"/>
  <c r="N228" i="1" s="1"/>
  <c r="M207" i="1"/>
  <c r="N207" i="1" s="1"/>
  <c r="M186" i="1"/>
  <c r="N186" i="1" s="1"/>
  <c r="M166" i="1"/>
  <c r="N166" i="1" s="1"/>
  <c r="M144" i="1"/>
  <c r="N144" i="1" s="1"/>
  <c r="M374" i="1"/>
  <c r="N374" i="1" s="1"/>
  <c r="M392" i="1"/>
  <c r="N392" i="1" s="1"/>
  <c r="M405" i="1"/>
  <c r="N405" i="1" s="1"/>
  <c r="M393" i="1"/>
  <c r="N393" i="1" s="1"/>
  <c r="M99" i="1"/>
  <c r="N99" i="1" s="1"/>
  <c r="M397" i="1"/>
  <c r="N397" i="1" s="1"/>
  <c r="M345" i="1"/>
  <c r="N345" i="1" s="1"/>
  <c r="M97" i="1"/>
  <c r="N97" i="1" s="1"/>
  <c r="M297" i="1"/>
  <c r="N297" i="1" s="1"/>
  <c r="M248" i="1"/>
  <c r="N248" i="1" s="1"/>
  <c r="M43" i="1"/>
  <c r="N43" i="1" s="1"/>
  <c r="M163" i="1"/>
  <c r="N163" i="1" s="1"/>
  <c r="M365" i="1"/>
  <c r="N365" i="1" s="1"/>
  <c r="M321" i="1"/>
  <c r="N321" i="1" s="1"/>
  <c r="M271" i="1"/>
  <c r="N271" i="1" s="1"/>
  <c r="M224" i="1"/>
  <c r="N224" i="1" s="1"/>
  <c r="M182" i="1"/>
  <c r="N182" i="1" s="1"/>
  <c r="M9" i="1"/>
  <c r="N9" i="1" s="1"/>
  <c r="M296" i="1"/>
  <c r="N296" i="1" s="1"/>
  <c r="M247" i="1"/>
  <c r="N247" i="1" s="1"/>
  <c r="M203" i="1"/>
  <c r="N203" i="1" s="1"/>
  <c r="M161" i="1"/>
  <c r="N161" i="1" s="1"/>
  <c r="M140" i="1"/>
  <c r="N140" i="1" s="1"/>
  <c r="M315" i="1"/>
  <c r="N315" i="1" s="1"/>
  <c r="M291" i="1"/>
  <c r="N291" i="1" s="1"/>
  <c r="M70" i="1"/>
  <c r="N70" i="1" s="1"/>
  <c r="M243" i="1"/>
  <c r="N243" i="1" s="1"/>
  <c r="M219" i="1"/>
  <c r="N219" i="1" s="1"/>
  <c r="M199" i="1"/>
  <c r="N199" i="1" s="1"/>
  <c r="M178" i="1"/>
  <c r="N178" i="1" s="1"/>
  <c r="M159" i="1"/>
  <c r="N159" i="1" s="1"/>
  <c r="M136" i="1"/>
  <c r="N136" i="1" s="1"/>
  <c r="M401" i="1"/>
  <c r="N401" i="1" s="1"/>
  <c r="M382" i="1"/>
  <c r="N382" i="1" s="1"/>
  <c r="M384" i="1"/>
  <c r="N384" i="1" s="1"/>
  <c r="M337" i="1"/>
  <c r="N337" i="1" s="1"/>
  <c r="M383" i="1"/>
  <c r="N383" i="1" s="1"/>
  <c r="M333" i="1"/>
  <c r="N333" i="1" s="1"/>
  <c r="M329" i="1"/>
  <c r="N329" i="1" s="1"/>
  <c r="M284" i="1"/>
  <c r="N284" i="1" s="1"/>
  <c r="M235" i="1"/>
  <c r="N235" i="1" s="1"/>
  <c r="M37" i="1"/>
  <c r="N37" i="1" s="1"/>
  <c r="M154" i="1"/>
  <c r="N154" i="1" s="1"/>
  <c r="M101" i="1"/>
  <c r="N101" i="1" s="1"/>
  <c r="M309" i="1"/>
  <c r="N309" i="1" s="1"/>
  <c r="M258" i="1"/>
  <c r="N258" i="1" s="1"/>
  <c r="M48" i="1"/>
  <c r="N48" i="1" s="1"/>
  <c r="M26" i="1"/>
  <c r="N26" i="1" s="1"/>
  <c r="M327" i="1"/>
  <c r="N327" i="1" s="1"/>
  <c r="M282" i="1"/>
  <c r="N282" i="1" s="1"/>
  <c r="M59" i="1"/>
  <c r="N59" i="1" s="1"/>
  <c r="M192" i="1"/>
  <c r="N192" i="1" s="1"/>
  <c r="M17" i="1"/>
  <c r="N17" i="1" s="1"/>
  <c r="M137" i="1"/>
  <c r="N137" i="1" s="1"/>
  <c r="M311" i="1"/>
  <c r="N311" i="1" s="1"/>
  <c r="M288" i="1"/>
  <c r="N288" i="1" s="1"/>
  <c r="M263" i="1"/>
  <c r="N263" i="1" s="1"/>
  <c r="M239" i="1"/>
  <c r="N239" i="1" s="1"/>
  <c r="M216" i="1"/>
  <c r="N216" i="1" s="1"/>
  <c r="M196" i="1"/>
  <c r="N196" i="1" s="1"/>
  <c r="M177" i="1"/>
  <c r="N177" i="1" s="1"/>
  <c r="M157" i="1"/>
  <c r="N157" i="1" s="1"/>
  <c r="M5" i="1"/>
  <c r="N5" i="1" s="1"/>
  <c r="M415" i="1"/>
  <c r="N415" i="1" s="1"/>
  <c r="M126" i="1"/>
  <c r="N126" i="1" s="1"/>
  <c r="M125" i="1"/>
  <c r="N125" i="1" s="1"/>
  <c r="M402" i="1"/>
  <c r="N402" i="1" s="1"/>
  <c r="M123" i="1"/>
  <c r="N123" i="1" s="1"/>
  <c r="M370" i="1"/>
  <c r="N370" i="1" s="1"/>
  <c r="M366" i="1"/>
  <c r="N366" i="1" s="1"/>
  <c r="M85" i="1"/>
  <c r="N85" i="1" s="1"/>
  <c r="M272" i="1"/>
  <c r="N272" i="1" s="1"/>
  <c r="M225" i="1"/>
  <c r="N225" i="1" s="1"/>
  <c r="M32" i="1"/>
  <c r="N32" i="1" s="1"/>
  <c r="M141" i="1"/>
  <c r="N141" i="1" s="1"/>
  <c r="M341" i="1"/>
  <c r="N341" i="1" s="1"/>
  <c r="M77" i="1"/>
  <c r="N77" i="1" s="1"/>
  <c r="M62" i="1"/>
  <c r="N62" i="1" s="1"/>
  <c r="M42" i="1"/>
  <c r="N42" i="1" s="1"/>
  <c r="M162" i="1"/>
  <c r="N162" i="1" s="1"/>
  <c r="M320" i="1"/>
  <c r="N320" i="1" s="1"/>
  <c r="M270" i="1"/>
  <c r="N270" i="1" s="1"/>
  <c r="M223" i="1"/>
  <c r="N223" i="1" s="1"/>
  <c r="M181" i="1"/>
  <c r="N181" i="1" s="1"/>
  <c r="M152" i="1"/>
  <c r="N152" i="1" s="1"/>
  <c r="M90" i="1"/>
  <c r="N90" i="1" s="1"/>
  <c r="M305" i="1"/>
  <c r="N305" i="1" s="1"/>
  <c r="M279" i="1"/>
  <c r="N279" i="1" s="1"/>
  <c r="M254" i="1"/>
  <c r="N254" i="1" s="1"/>
  <c r="M56" i="1"/>
  <c r="N56" i="1" s="1"/>
  <c r="M210" i="1"/>
  <c r="N210" i="1" s="1"/>
  <c r="M34" i="1"/>
  <c r="N34" i="1" s="1"/>
  <c r="M23" i="1"/>
  <c r="N23" i="1" s="1"/>
  <c r="M12" i="1"/>
  <c r="N12" i="1" s="1"/>
  <c r="AI432" i="4" l="1"/>
  <c r="AI2" i="4"/>
  <c r="N427" i="1"/>
  <c r="AK6" i="4" l="1"/>
  <c r="AK14" i="4"/>
  <c r="AK8" i="4"/>
  <c r="AK17" i="4"/>
  <c r="AK12" i="4"/>
  <c r="AK13" i="4"/>
  <c r="AK15" i="4"/>
  <c r="AK16" i="4"/>
  <c r="AK10" i="4"/>
  <c r="AK9" i="4"/>
  <c r="AK7" i="4"/>
  <c r="AK11" i="4"/>
  <c r="AK5" i="4"/>
  <c r="AK2" i="4"/>
  <c r="N2" i="1"/>
  <c r="N435" i="1"/>
  <c r="N437" i="1" s="1"/>
  <c r="P2" i="1" s="1"/>
  <c r="P206" i="1" l="1"/>
  <c r="P304" i="1"/>
  <c r="P265" i="1"/>
  <c r="P214" i="1"/>
  <c r="P131" i="1"/>
  <c r="P97" i="1"/>
  <c r="P397" i="1"/>
  <c r="P205" i="1"/>
  <c r="P157" i="1"/>
  <c r="P301" i="1"/>
  <c r="P261" i="1"/>
  <c r="P345" i="1"/>
  <c r="P58" i="1"/>
  <c r="P39" i="1"/>
  <c r="P416" i="1"/>
  <c r="P145" i="1"/>
  <c r="P231" i="1"/>
  <c r="P118" i="1"/>
  <c r="P201" i="1"/>
  <c r="P115" i="1"/>
  <c r="P82" i="1"/>
  <c r="P198" i="1"/>
  <c r="P66" i="1"/>
  <c r="P350" i="1"/>
  <c r="P352" i="1"/>
  <c r="P86" i="1"/>
  <c r="P277" i="1"/>
  <c r="P127" i="1"/>
  <c r="P221" i="1"/>
  <c r="P411" i="1"/>
  <c r="P109" i="1"/>
  <c r="P366" i="1"/>
  <c r="P254" i="1"/>
  <c r="P327" i="1"/>
  <c r="P182" i="1"/>
  <c r="P47" i="1"/>
  <c r="P46" i="1"/>
  <c r="P181" i="1"/>
  <c r="P123" i="1"/>
  <c r="P192" i="1"/>
  <c r="P337" i="1"/>
  <c r="P247" i="1"/>
  <c r="P393" i="1"/>
  <c r="P257" i="1"/>
  <c r="P119" i="1"/>
  <c r="P269" i="1"/>
  <c r="P249" i="1"/>
  <c r="P12" i="1"/>
  <c r="P382" i="1"/>
  <c r="P17" i="1"/>
  <c r="P42" i="1"/>
  <c r="P5" i="1"/>
  <c r="P48" i="1"/>
  <c r="P159" i="1"/>
  <c r="P62" i="1"/>
  <c r="P9" i="1"/>
  <c r="P392" i="1"/>
  <c r="P153" i="1"/>
  <c r="P404" i="1"/>
  <c r="P295" i="1"/>
  <c r="P274" i="1"/>
  <c r="P250" i="1"/>
  <c r="P185" i="1"/>
  <c r="P336" i="1"/>
  <c r="P258" i="1"/>
  <c r="P263" i="1"/>
  <c r="P203" i="1"/>
  <c r="P193" i="1"/>
  <c r="P308" i="1"/>
  <c r="P133" i="1"/>
  <c r="P84" i="1"/>
  <c r="P251" i="1"/>
  <c r="P408" i="1"/>
  <c r="P405" i="1"/>
  <c r="P80" i="1"/>
  <c r="P377" i="1"/>
  <c r="P281" i="1"/>
  <c r="P260" i="1"/>
  <c r="P237" i="1"/>
  <c r="P176" i="1"/>
  <c r="P369" i="1"/>
  <c r="P420" i="1"/>
  <c r="P194" i="1"/>
  <c r="P187" i="1"/>
  <c r="P168" i="1"/>
  <c r="P347" i="1"/>
  <c r="P290" i="1"/>
  <c r="P355" i="1"/>
  <c r="P396" i="1"/>
  <c r="P138" i="1"/>
  <c r="P317" i="1"/>
  <c r="P245" i="1"/>
  <c r="P389" i="1"/>
  <c r="P388" i="1"/>
  <c r="P112" i="1"/>
  <c r="P20" i="1"/>
  <c r="P15" i="1"/>
  <c r="P7" i="1"/>
  <c r="P313" i="1"/>
  <c r="P242" i="1"/>
  <c r="P116" i="1"/>
  <c r="P409" i="1"/>
  <c r="P306" i="1"/>
  <c r="P74" i="1"/>
  <c r="P213" i="1"/>
  <c r="P354" i="1"/>
  <c r="P364" i="1"/>
  <c r="P117" i="1"/>
  <c r="P239" i="1"/>
  <c r="P320" i="1"/>
  <c r="P235" i="1"/>
  <c r="P365" i="1"/>
  <c r="P378" i="1"/>
  <c r="P13" i="1"/>
  <c r="P162" i="1"/>
  <c r="P415" i="1"/>
  <c r="P26" i="1"/>
  <c r="P136" i="1"/>
  <c r="P224" i="1"/>
  <c r="P144" i="1"/>
  <c r="P234" i="1"/>
  <c r="P8" i="1"/>
  <c r="P319" i="1"/>
  <c r="P299" i="1"/>
  <c r="P270" i="1"/>
  <c r="P23" i="1"/>
  <c r="P210" i="1"/>
  <c r="P141" i="1"/>
  <c r="P216" i="1"/>
  <c r="P154" i="1"/>
  <c r="P243" i="1"/>
  <c r="P137" i="1"/>
  <c r="P321" i="1"/>
  <c r="P186" i="1"/>
  <c r="P328" i="1"/>
  <c r="P160" i="1"/>
  <c r="P11" i="1"/>
  <c r="P322" i="1"/>
  <c r="P300" i="1"/>
  <c r="P238" i="1"/>
  <c r="P56" i="1"/>
  <c r="P70" i="1"/>
  <c r="P309" i="1"/>
  <c r="P297" i="1"/>
  <c r="P361" i="1"/>
  <c r="P37" i="1"/>
  <c r="P370" i="1"/>
  <c r="P401" i="1"/>
  <c r="P99" i="1"/>
  <c r="P81" i="1"/>
  <c r="P34" i="1"/>
  <c r="P341" i="1"/>
  <c r="P196" i="1"/>
  <c r="P101" i="1"/>
  <c r="P219" i="1"/>
  <c r="P163" i="1"/>
  <c r="P228" i="1"/>
  <c r="P172" i="1"/>
  <c r="P31" i="1"/>
  <c r="P164" i="1"/>
  <c r="P142" i="1"/>
  <c r="P125" i="1"/>
  <c r="P77" i="1"/>
  <c r="P305" i="1"/>
  <c r="P85" i="1"/>
  <c r="P311" i="1"/>
  <c r="P329" i="1"/>
  <c r="P140" i="1"/>
  <c r="P333" i="1"/>
  <c r="P248" i="1"/>
  <c r="P276" i="1"/>
  <c r="P259" i="1"/>
  <c r="P202" i="1"/>
  <c r="P184" i="1"/>
  <c r="P21" i="1"/>
  <c r="P344" i="1"/>
  <c r="P287" i="1"/>
  <c r="P32" i="1"/>
  <c r="P152" i="1"/>
  <c r="P383" i="1"/>
  <c r="P374" i="1"/>
  <c r="P171" i="1"/>
  <c r="P236" i="1"/>
  <c r="P51" i="1"/>
  <c r="P156" i="1"/>
  <c r="P98" i="1"/>
  <c r="P43" i="1"/>
  <c r="P252" i="1"/>
  <c r="P49" i="1"/>
  <c r="P36" i="1"/>
  <c r="P174" i="1"/>
  <c r="P14" i="1"/>
  <c r="P331" i="1"/>
  <c r="P71" i="1"/>
  <c r="P425" i="1"/>
  <c r="P417" i="1"/>
  <c r="P298" i="1"/>
  <c r="P72" i="1"/>
  <c r="P253" i="1"/>
  <c r="P189" i="1"/>
  <c r="P351" i="1"/>
  <c r="P422" i="1"/>
  <c r="P244" i="1"/>
  <c r="P53" i="1"/>
  <c r="P19" i="1"/>
  <c r="P339" i="1"/>
  <c r="P391" i="1"/>
  <c r="P111" i="1"/>
  <c r="P110" i="1"/>
  <c r="P68" i="1"/>
  <c r="P240" i="1"/>
  <c r="P217" i="1"/>
  <c r="P158" i="1"/>
  <c r="P359" i="1"/>
  <c r="P412" i="1"/>
  <c r="P211" i="1"/>
  <c r="P191" i="1"/>
  <c r="P107" i="1"/>
  <c r="P307" i="1"/>
  <c r="P103" i="1"/>
  <c r="P120" i="1"/>
  <c r="P394" i="1"/>
  <c r="P273" i="1"/>
  <c r="P64" i="1"/>
  <c r="P230" i="1"/>
  <c r="P22" i="1"/>
  <c r="P376" i="1"/>
  <c r="P375" i="1"/>
  <c r="P266" i="1"/>
  <c r="P61" i="1"/>
  <c r="P180" i="1"/>
  <c r="P104" i="1"/>
  <c r="P414" i="1"/>
  <c r="P275" i="1"/>
  <c r="P215" i="1"/>
  <c r="P360" i="1"/>
  <c r="P114" i="1"/>
  <c r="P60" i="1"/>
  <c r="P52" i="1"/>
  <c r="P40" i="1"/>
  <c r="P135" i="1"/>
  <c r="P335" i="1"/>
  <c r="P387" i="1"/>
  <c r="P190" i="1"/>
  <c r="P169" i="1"/>
  <c r="P100" i="1"/>
  <c r="P280" i="1"/>
  <c r="P95" i="1"/>
  <c r="P395" i="1"/>
  <c r="P90" i="1"/>
  <c r="P178" i="1"/>
  <c r="P177" i="1"/>
  <c r="P291" i="1"/>
  <c r="P207" i="1"/>
  <c r="P419" i="1"/>
  <c r="P279" i="1"/>
  <c r="P272" i="1"/>
  <c r="P288" i="1"/>
  <c r="P284" i="1"/>
  <c r="P315" i="1"/>
  <c r="P88" i="1"/>
  <c r="P353" i="1"/>
  <c r="P222" i="1"/>
  <c r="P44" i="1"/>
  <c r="P33" i="1"/>
  <c r="P282" i="1"/>
  <c r="P126" i="1"/>
  <c r="P223" i="1"/>
  <c r="P402" i="1"/>
  <c r="P59" i="1"/>
  <c r="P384" i="1"/>
  <c r="P296" i="1"/>
  <c r="P161" i="1"/>
  <c r="P25" i="1"/>
  <c r="P106" i="1"/>
  <c r="P246" i="1"/>
  <c r="P55" i="1"/>
  <c r="P143" i="1"/>
  <c r="P332" i="1"/>
  <c r="P225" i="1"/>
  <c r="P199" i="1"/>
  <c r="P67" i="1"/>
  <c r="P285" i="1"/>
  <c r="P195" i="1"/>
  <c r="P349" i="1"/>
  <c r="P148" i="1"/>
  <c r="P102" i="1"/>
  <c r="P50" i="1"/>
  <c r="P134" i="1"/>
  <c r="P323" i="1"/>
  <c r="P155" i="1"/>
  <c r="P89" i="1"/>
  <c r="P303" i="1"/>
  <c r="P124" i="1"/>
  <c r="P292" i="1"/>
  <c r="P267" i="1"/>
  <c r="P342" i="1"/>
  <c r="P96" i="1"/>
  <c r="P410" i="1"/>
  <c r="P76" i="1"/>
  <c r="P69" i="1"/>
  <c r="P363" i="1"/>
  <c r="P398" i="1"/>
  <c r="P233" i="1"/>
  <c r="P170" i="1"/>
  <c r="P403" i="1"/>
  <c r="P385" i="1"/>
  <c r="P302" i="1"/>
  <c r="P45" i="1"/>
  <c r="P94" i="1"/>
  <c r="P316" i="1"/>
  <c r="P293" i="1"/>
  <c r="P105" i="1"/>
  <c r="P87" i="1"/>
  <c r="P262" i="1"/>
  <c r="P175" i="1"/>
  <c r="P83" i="1"/>
  <c r="P372" i="1"/>
  <c r="P30" i="1"/>
  <c r="P24" i="1"/>
  <c r="P54" i="1"/>
  <c r="P93" i="1"/>
  <c r="P390" i="1"/>
  <c r="P121" i="1"/>
  <c r="P312" i="1"/>
  <c r="P113" i="1"/>
  <c r="P150" i="1"/>
  <c r="P356" i="1"/>
  <c r="P63" i="1"/>
  <c r="P362" i="1"/>
  <c r="P358" i="1"/>
  <c r="P400" i="1"/>
  <c r="P18" i="1"/>
  <c r="P122" i="1"/>
  <c r="P407" i="1"/>
  <c r="P29" i="1"/>
  <c r="P212" i="1"/>
  <c r="P324" i="1"/>
  <c r="P386" i="1"/>
  <c r="P380" i="1"/>
  <c r="P78" i="1"/>
  <c r="P151" i="1"/>
  <c r="P227" i="1"/>
  <c r="P229" i="1"/>
  <c r="P399" i="1"/>
  <c r="P294" i="1"/>
  <c r="P204" i="1"/>
  <c r="P314" i="1"/>
  <c r="P92" i="1"/>
  <c r="P413" i="1"/>
  <c r="P208" i="1"/>
  <c r="P371" i="1"/>
  <c r="P423" i="1"/>
  <c r="P200" i="1"/>
  <c r="P318" i="1"/>
  <c r="P226" i="1"/>
  <c r="P357" i="1"/>
  <c r="P10" i="1"/>
  <c r="P27" i="1"/>
  <c r="P241" i="1"/>
  <c r="P218" i="1"/>
  <c r="P343" i="1"/>
  <c r="P232" i="1"/>
  <c r="P255" i="1"/>
  <c r="P57" i="1"/>
  <c r="P381" i="1"/>
  <c r="P38" i="1"/>
  <c r="P271" i="1"/>
  <c r="P132" i="1"/>
  <c r="P373" i="1"/>
  <c r="P209" i="1"/>
  <c r="P41" i="1"/>
  <c r="P346" i="1"/>
  <c r="P197" i="1"/>
  <c r="P108" i="1"/>
  <c r="P256" i="1"/>
  <c r="P173" i="1"/>
  <c r="P146" i="1"/>
  <c r="P325" i="1"/>
  <c r="P179" i="1"/>
  <c r="P338" i="1"/>
  <c r="P406" i="1"/>
  <c r="P368" i="1"/>
  <c r="P367" i="1"/>
  <c r="P183" i="1"/>
  <c r="P264" i="1"/>
  <c r="P289" i="1"/>
  <c r="P278" i="1"/>
  <c r="P129" i="1"/>
  <c r="P73" i="1"/>
  <c r="P79" i="1"/>
  <c r="P326" i="1"/>
  <c r="P128" i="1"/>
  <c r="P166" i="1"/>
  <c r="P147" i="1"/>
  <c r="P426" i="1"/>
  <c r="P28" i="1"/>
  <c r="P424" i="1"/>
  <c r="P188" i="1"/>
  <c r="P220" i="1"/>
  <c r="P139" i="1"/>
  <c r="P165" i="1"/>
  <c r="P75" i="1"/>
  <c r="P334" i="1"/>
  <c r="P340" i="1"/>
  <c r="P91" i="1"/>
  <c r="P330" i="1"/>
  <c r="P379" i="1"/>
  <c r="P283" i="1"/>
  <c r="P286" i="1"/>
  <c r="P348" i="1"/>
  <c r="P421" i="1"/>
  <c r="P149" i="1"/>
  <c r="P167" i="1"/>
  <c r="P130" i="1"/>
  <c r="P268" i="1"/>
  <c r="P310" i="1"/>
  <c r="P6" i="1"/>
  <c r="P16" i="1"/>
  <c r="P418" i="1"/>
  <c r="P35" i="1"/>
  <c r="AK429" i="4"/>
  <c r="P427" i="1" l="1"/>
</calcChain>
</file>

<file path=xl/sharedStrings.xml><?xml version="1.0" encoding="utf-8"?>
<sst xmlns="http://schemas.openxmlformats.org/spreadsheetml/2006/main" count="2891" uniqueCount="1407">
  <si>
    <t>District</t>
  </si>
  <si>
    <t>District Name</t>
  </si>
  <si>
    <t>Membership</t>
  </si>
  <si>
    <t>10E256000000</t>
  </si>
  <si>
    <t>10R000000248</t>
  </si>
  <si>
    <t>10R000000249</t>
  </si>
  <si>
    <t>10R000000348</t>
  </si>
  <si>
    <t>10R000000448</t>
  </si>
  <si>
    <t>10R000000538</t>
  </si>
  <si>
    <t>10R000000548</t>
  </si>
  <si>
    <t>Karen hadn't loaded SFSDW.XDW_AGENCY_TOTALS yet, so I had to use my aid run data for membership</t>
  </si>
  <si>
    <t>SELECT M.DISTRICT_NMBR, D.DISTRICT_NAME,
    (ROUND((NVL(AVERAGE, 0) + (NVL(SUMMER, 0) + NVL(CHAPTER220_SUMMER, 0) + NVL(MPS_SUMMER_REDUCTION, 0)) +
                            NVL(FOSTER, 0) + NVL(STATEWIDE_CHOICE_PUPILS, 0) +
                            NVL(PART_TIME_NON_RES_TOT,0) +
                            NVL(TOT_PT,0) +
                            NVL(SNSP, 0) +
                            NVL(NEW_AUTHORIZERS, 0)), 0)) AS MEMBERSHIP
  FROM STAIDSX.SA_AID_RUN_MEMBERSHIP M,
       STAIDSX.SA_DISTRICT D
 WHERE VERSION_NUMBER = 18
   AND M.DISTRICT_NMBR = D.DISTRICT_NMBR
   AND M.FISCAL_YEAR = D.FISCAL_YEAR
 ORDER BY D.DISTRICT_NMBR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</si>
  <si>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</si>
  <si>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</si>
  <si>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</si>
  <si>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</si>
  <si>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</si>
  <si>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</si>
  <si>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</si>
  <si>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</si>
  <si>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</si>
  <si>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</si>
  <si>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</si>
  <si>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</si>
  <si>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</si>
  <si>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</si>
  <si>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</si>
  <si>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</si>
  <si>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</si>
  <si>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</si>
  <si>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</si>
  <si>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</si>
  <si>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</si>
  <si>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</si>
  <si>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</si>
  <si>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</si>
  <si>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</si>
  <si>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</si>
  <si>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</si>
  <si>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</si>
  <si>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</si>
  <si>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</si>
  <si>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</si>
  <si>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</si>
  <si>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</si>
  <si>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</si>
  <si>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</si>
  <si>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</si>
  <si>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</si>
  <si>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</si>
  <si>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</si>
  <si>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</si>
  <si>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Boscobel</t>
  </si>
  <si>
    <t>North Lakeland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</si>
  <si>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</si>
  <si>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</si>
  <si>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</si>
  <si>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</si>
  <si>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</si>
  <si>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</si>
  <si>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</si>
  <si>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</si>
  <si>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</si>
  <si>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</si>
  <si>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</si>
  <si>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</si>
  <si>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</si>
  <si>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</si>
  <si>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</si>
  <si>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</si>
  <si>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</si>
  <si>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</si>
  <si>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</si>
  <si>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</si>
  <si>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</si>
  <si>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</si>
  <si>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</si>
  <si>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</si>
  <si>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</si>
  <si>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</si>
  <si>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</si>
  <si>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</si>
  <si>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</si>
  <si>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</si>
  <si>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</si>
  <si>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</si>
  <si>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</si>
  <si>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</si>
  <si>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</si>
  <si>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</si>
  <si>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</si>
  <si>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</si>
  <si>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</si>
  <si>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</si>
  <si>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</si>
  <si>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Deforest Area</t>
  </si>
  <si>
    <t>Kettle Moraine</t>
  </si>
  <si>
    <t>Delavan-Darien</t>
  </si>
  <si>
    <t>Denmark</t>
  </si>
  <si>
    <t>Depere</t>
  </si>
  <si>
    <t>De Soto Area</t>
  </si>
  <si>
    <t>Dodgeville</t>
  </si>
  <si>
    <t>Dover #1</t>
  </si>
  <si>
    <t>Drummond</t>
  </si>
  <si>
    <t>Durand-Arkansaw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</si>
  <si>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</si>
  <si>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</si>
  <si>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</si>
  <si>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</si>
  <si>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</si>
  <si>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</si>
  <si>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</si>
  <si>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</si>
  <si>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</si>
  <si>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</si>
  <si>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</si>
  <si>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</si>
  <si>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</si>
  <si>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</si>
  <si>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</si>
  <si>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</si>
  <si>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</si>
  <si>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</si>
  <si>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Lac Du Flambeau #1</t>
  </si>
  <si>
    <t>Florence</t>
  </si>
  <si>
    <t>Fond Du Lac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</si>
  <si>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</si>
  <si>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</si>
  <si>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</si>
  <si>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</si>
  <si>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</si>
  <si>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</si>
  <si>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</si>
  <si>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</si>
  <si>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Gale-Ettrick-Trempealeau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</si>
  <si>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</si>
  <si>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</si>
  <si>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</si>
  <si>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</si>
  <si>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</si>
  <si>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</si>
  <si>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</si>
  <si>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</si>
  <si>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Nicolet UHS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</si>
  <si>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</si>
  <si>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</si>
  <si>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</si>
  <si>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</si>
  <si>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</si>
  <si>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</si>
  <si>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</si>
  <si>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</si>
  <si>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</si>
  <si>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</si>
  <si>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</si>
  <si>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</si>
  <si>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Gresham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</si>
  <si>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</si>
  <si>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</si>
  <si>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</si>
  <si>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</si>
  <si>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</si>
  <si>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</si>
  <si>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</si>
  <si>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</si>
  <si>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Herman-Neosho-Rubicon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</si>
  <si>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</si>
  <si>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</si>
  <si>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</si>
  <si>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</si>
  <si>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</si>
  <si>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</si>
  <si>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</si>
  <si>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</si>
  <si>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</si>
  <si>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</si>
  <si>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</si>
  <si>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</si>
  <si>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</si>
  <si>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</si>
  <si>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</si>
  <si>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</si>
  <si>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</si>
  <si>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</si>
  <si>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</si>
  <si>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</si>
  <si>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</si>
  <si>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</si>
  <si>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</si>
  <si>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</si>
  <si>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</si>
  <si>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</si>
  <si>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</si>
  <si>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Lacrosse</t>
  </si>
  <si>
    <t>Ladysmith</t>
  </si>
  <si>
    <t>Lafarge</t>
  </si>
  <si>
    <t>Lake Geneva-Genoa UHS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</si>
  <si>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</si>
  <si>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</si>
  <si>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</si>
  <si>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</si>
  <si>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</si>
  <si>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</si>
  <si>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</si>
  <si>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</si>
  <si>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</si>
  <si>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</si>
  <si>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</si>
  <si>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</si>
  <si>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</si>
  <si>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</si>
  <si>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</si>
  <si>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</si>
  <si>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</si>
  <si>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</si>
  <si>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</si>
  <si>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</si>
  <si>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</si>
  <si>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</si>
  <si>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</si>
  <si>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</si>
  <si>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</si>
  <si>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</si>
  <si>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</si>
  <si>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</si>
  <si>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</si>
  <si>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</si>
  <si>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</si>
  <si>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</si>
  <si>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</si>
  <si>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</si>
  <si>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</si>
  <si>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</si>
  <si>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</si>
  <si>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</si>
  <si>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</si>
  <si>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</si>
  <si>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</si>
  <si>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Stone Bank School District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</si>
  <si>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</si>
  <si>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</si>
  <si>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</si>
  <si>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</si>
  <si>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</si>
  <si>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</si>
  <si>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</si>
  <si>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</si>
  <si>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</si>
  <si>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</si>
  <si>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</si>
  <si>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</si>
  <si>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</si>
  <si>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</si>
  <si>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</si>
  <si>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</si>
  <si>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</si>
  <si>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</si>
  <si>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</si>
  <si>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</si>
  <si>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</si>
  <si>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</si>
  <si>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</si>
  <si>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</si>
  <si>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</si>
  <si>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</si>
  <si>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</si>
  <si>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</si>
  <si>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</si>
  <si>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</si>
  <si>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</si>
  <si>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Norris</t>
  </si>
  <si>
    <t>North Fond Du Lac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</si>
  <si>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</si>
  <si>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</si>
  <si>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</si>
  <si>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</si>
  <si>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</si>
  <si>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</si>
  <si>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</si>
  <si>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</si>
  <si>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</si>
  <si>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</si>
  <si>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</si>
  <si>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</si>
  <si>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</si>
  <si>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</si>
  <si>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</si>
  <si>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</si>
  <si>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</si>
  <si>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</si>
  <si>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</si>
  <si>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</si>
  <si>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</si>
  <si>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</si>
  <si>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</si>
  <si>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</si>
  <si>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</si>
  <si>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</si>
  <si>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</si>
  <si>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</si>
  <si>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</si>
  <si>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</si>
  <si>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</si>
  <si>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</si>
  <si>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Port Washington-Saukville</t>
  </si>
  <si>
    <t>South Shore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</si>
  <si>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</si>
  <si>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</si>
  <si>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</si>
  <si>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</si>
  <si>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</si>
  <si>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</si>
  <si>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</si>
  <si>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</si>
  <si>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</si>
  <si>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</si>
  <si>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</si>
  <si>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</si>
  <si>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</si>
  <si>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</si>
  <si>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</si>
  <si>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</si>
  <si>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</si>
  <si>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</si>
  <si>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</si>
  <si>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Richfield J1</t>
  </si>
  <si>
    <t>Friess Lake</t>
  </si>
  <si>
    <t>Richland</t>
  </si>
  <si>
    <t>Rio Community</t>
  </si>
  <si>
    <t>Ripon Area</t>
  </si>
  <si>
    <t>River Falls</t>
  </si>
  <si>
    <t>River Ridge</t>
  </si>
  <si>
    <t>Rosendale-Brandon</t>
  </si>
  <si>
    <t>Rosholt</t>
  </si>
  <si>
    <t>D C Everest Area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</si>
  <si>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</si>
  <si>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</si>
  <si>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</si>
  <si>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</si>
  <si>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</si>
  <si>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</si>
  <si>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</si>
  <si>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</si>
  <si>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</si>
  <si>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</si>
  <si>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</si>
  <si>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</si>
  <si>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</si>
  <si>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</si>
  <si>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</si>
  <si>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</si>
  <si>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</si>
  <si>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</si>
  <si>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</si>
  <si>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</si>
  <si>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</si>
  <si>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</si>
  <si>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</si>
  <si>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</si>
  <si>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</si>
  <si>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Spooner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</si>
  <si>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</si>
  <si>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</si>
  <si>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</si>
  <si>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</si>
  <si>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</si>
  <si>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</si>
  <si>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</si>
  <si>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</si>
  <si>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</si>
  <si>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</si>
  <si>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</si>
  <si>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</si>
  <si>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</si>
  <si>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</si>
  <si>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</si>
  <si>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</si>
  <si>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</si>
  <si>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Trevor-Wilmot Consolidated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</si>
  <si>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</si>
  <si>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</si>
  <si>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</si>
  <si>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</si>
  <si>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</si>
  <si>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</si>
  <si>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</si>
  <si>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</si>
  <si>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</si>
  <si>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</si>
  <si>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</si>
  <si>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</si>
  <si>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</si>
  <si>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</si>
  <si>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</si>
  <si>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</si>
  <si>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Waterford Graded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</si>
  <si>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</si>
  <si>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</si>
  <si>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</si>
  <si>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</si>
  <si>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</si>
  <si>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</si>
  <si>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</si>
  <si>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</si>
  <si>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</si>
  <si>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</si>
  <si>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</si>
  <si>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</si>
  <si>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</si>
  <si>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</si>
  <si>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</si>
  <si>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 Depere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</si>
  <si>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</si>
  <si>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</si>
  <si>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</si>
  <si>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</si>
  <si>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</si>
  <si>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</si>
  <si>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</si>
  <si>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</si>
  <si>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</si>
  <si>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</si>
  <si>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</si>
  <si>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</si>
  <si>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</si>
  <si>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</si>
  <si>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</si>
  <si>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</si>
  <si>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</si>
  <si>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</si>
  <si>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</si>
  <si>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</si>
  <si>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</si>
  <si>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</si>
  <si>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SELECT D.DISTRICT_NMBR, SUM(NVL(ALLD.AMOUNT, 0)) AS AMOUNT
   FROM STAIDSX.SA_DISTRICT D
   LEFT OUTER JOIN STAIDSX.SF_ALLDISTDATAREPORTED ALLD ON ALLD.DIST_NMBR = D.DISTRICT_NMBR 
                                                      AND ALLD.COA_FUND = '10'
                                                      AND ALLD.COA_TYPE = 'E'
                                                      AND ALLD.COA_FUNCTION = '256'
                                                      AND ALLD.APP_CODE = 'A'
                                                      AND ALLD.ACCTTYPE = 'DETAIL'
                                                      AND ALLD.FISCALYEAR = D.FISCAL_YEAR
  WHERE D.FISCAL_YEAR = '2017'
    AND D.KIND IN ('1', '3', '5', '2')
    AND TO_NUMBER(D.DISTRICT_NMBR) &lt; 9000
 GROUP BY D.DISTRICT_NMBR
 ORDER BY D.DISTRICT_NMBR</t>
  </si>
  <si>
    <t>SELECT D.DISTRICT_NMBR, NVL(ALLD.AMOUNT, 0) AS AMOUNT
   FROM STAIDSX.SA_DISTRICT D
   LEFT OUTER JOIN STAIDSX.SF_ALLDISTDATAREPORTED ALLD ON  ALLD.DIST_NMBR = D.DISTRICT_NMBR 
                                                      AND ALLD.COA_FUND = '10'
                                                      AND ALLD.COA_TYPE = 'R'
                                                      AND ALLD.COA_FUNCTION = '000'
                                                      AND ALLD.COA_SUBFUNCTION = '000'
                                                      AND ALLD.COA_OBJ_SRC = '248'
                                                      AND ALLD.APP_CODE = 'A'
                                                      AND ALLD.ACCTTYPE = 'DETAIL'
                                                      AND ALLD.FISCALYEAR = D.FISCAL_YEAR
  WHERE D.FISCAL_YEAR = '2017'
    AND D.KIND IN ('1', '3', '5', '2')
    AND TO_NUMBER(D.DISTRICT_NMBR) &lt; 9000
 ORDER BY D.DISTRICT_NMBR</t>
  </si>
  <si>
    <t xml:space="preserve"> SELECT D.DISTRICT_NMBR, NVL(ALLD.AMOUNT, 0) AS AMOUNT
   FROM STAIDSX.SA_DISTRICT D
   LEFT OUTER JOIN STAIDSX.SF_ALLDISTDATAREPORTED ALLD ON  ALLD.DIST_NMBR = D.DISTRICT_NMBR 
                                                      AND ALLD.COA_FUND = '10'
                                                      AND ALLD.COA_TYPE = 'R'
                                                      AND ALLD.COA_FUNCTION = '000'
                                                      AND ALLD.COA_SUBFUNCTION = '000'
                                                      AND ALLD.COA_OBJ_SRC = '249'
                                                      AND ALLD.APP_CODE = 'A'
                                                      AND ALLD.ACCTTYPE = 'DETAIL'
                                                      AND ALLD.FISCALYEAR = D.FISCAL_YEAR
  WHERE D.FISCAL_YEAR = '2017'
    AND D.KIND IN ('1', '3', '5', '2')
    AND TO_NUMBER(D.DISTRICT_NMBR) &lt; 9000
 ORDER BY D.DISTRICT_NMBR</t>
  </si>
  <si>
    <t>SELECT D.DISTRICT_NMBR, NVL(ALLD.AMOUNT, 0) AS AMOUNT
   FROM STAIDSX.SA_DISTRICT D
   LEFT OUTER JOIN STAIDSX.SF_ALLDISTDATAREPORTED ALLD ON  ALLD.DIST_NMBR = D.DISTRICT_NMBR 
                                                      AND ALLD.COA_FUND = '10'
                                                      AND ALLD.COA_TYPE = 'R'
                                                      AND ALLD.COA_FUNCTION = '000'
                                                      AND ALLD.COA_SUBFUNCTION = '000'
                                                      AND ALLD.COA_OBJ_SRC = '348'
                                                      AND ALLD.APP_CODE = 'A'
                                                      AND ALLD.ACCTTYPE = 'DETAIL'
                                                      AND ALLD.FISCALYEAR = D.FISCAL_YEAR
  WHERE D.FISCAL_YEAR = '2017'
    AND D.KIND IN ('1', '3', '5', '2')
    AND TO_NUMBER(D.DISTRICT_NMBR) &lt; 9000
 ORDER BY D.DISTRICT_NMBR</t>
  </si>
  <si>
    <t xml:space="preserve"> SELECT D.DISTRICT_NMBR, NVL(ALLD.AMOUNT, 0) AS AMOUNT
   FROM STAIDSX.SA_DISTRICT D
   LEFT OUTER JOIN STAIDSX.SF_ALLDISTDATAREPORTED ALLD ON  ALLD.DIST_NMBR = D.DISTRICT_NMBR 
                                                      AND ALLD.COA_FUND = '10'
                                                      AND ALLD.COA_TYPE = 'R'
                                                      AND ALLD.COA_FUNCTION = '000'
                                                      AND ALLD.COA_SUBFUNCTION = '000'
                                                      AND ALLD.COA_OBJ_SRC = '448'
                                                      AND ALLD.APP_CODE = 'A'
                                                      AND ALLD.ACCTTYPE = 'DETAIL'
                                                      AND ALLD.FISCALYEAR = D.FISCAL_YEAR
  WHERE D.FISCAL_YEAR = '2017'
    AND D.KIND IN ('1', '3', '5', '2')
    AND TO_NUMBER(D.DISTRICT_NMBR) &lt; 9000
 ORDER BY D.DISTRICT_NMBR</t>
  </si>
  <si>
    <t xml:space="preserve"> SELECT D.DISTRICT_NMBR, NVL(ALLD.AMOUNT, 0) AS AMOUNT
   FROM STAIDSX.SA_DISTRICT D
   LEFT OUTER JOIN STAIDSX.SF_ALLDISTDATAREPORTED ALLD ON  ALLD.DIST_NMBR = D.DISTRICT_NMBR 
                                                      AND ALLD.COA_FUND = '10'
                                                      AND ALLD.COA_TYPE = 'R'
                                                      AND ALLD.COA_FUNCTION = '000'
                                                      AND ALLD.COA_SUBFUNCTION = '000'
                                                      AND ALLD.COA_OBJ_SRC = '538'
                                                      AND ALLD.APP_CODE = 'A'
                                                      AND ALLD.ACCTTYPE = 'DETAIL'
                                                      AND ALLD.FISCALYEAR = D.FISCAL_YEAR
  WHERE D.FISCAL_YEAR = '2017'
    AND D.KIND IN ('1', '3', '5', '2')
    AND TO_NUMBER(D.DISTRICT_NMBR) &lt; 9000
 ORDER BY D.DISTRICT_NMBR</t>
  </si>
  <si>
    <t xml:space="preserve">  SELECT D.DISTRICT_NMBR, NVL(ALLD.AMOUNT, 0) AS AMOUNT
   FROM STAIDSX.SA_DISTRICT D
   LEFT OUTER JOIN STAIDSX.SF_ALLDISTDATAREPORTED ALLD ON  ALLD.DIST_NMBR = D.DISTRICT_NMBR 
                                                      AND ALLD.COA_FUND = '10'
                                                      AND ALLD.COA_TYPE = 'R'
                                                      AND ALLD.COA_FUNCTION = '000'
                                                      AND ALLD.COA_SUBFUNCTION = '000'
                                                      AND ALLD.COA_OBJ_SRC = '548'
                                                      AND ALLD.APP_CODE = 'A'
                                                      AND ALLD.ACCTTYPE = 'DETAIL'
                                                      AND ALLD.FISCALYEAR = D.FISCAL_YEAR
  WHERE D.FISCAL_YEAR = '2017'
    AND D.KIND IN ('1', '3', '5', '2')
    AND TO_NUMBER(D.DISTRICT_NMBR) &lt; 9000
 ORDER BY D.DISTRICT_NMBR</t>
  </si>
  <si>
    <t>TOTALS</t>
  </si>
  <si>
    <t>LEA CODE</t>
  </si>
  <si>
    <t xml:space="preserve">CTY </t>
  </si>
  <si>
    <t>CESA</t>
  </si>
  <si>
    <t>SCOPE</t>
  </si>
  <si>
    <t xml:space="preserve">Total Square Miles </t>
  </si>
  <si>
    <t>NAME</t>
  </si>
  <si>
    <t>MEMBERS</t>
  </si>
  <si>
    <t>Members/Sq. Mile</t>
  </si>
  <si>
    <t xml:space="preserve">Abbotsford              </t>
  </si>
  <si>
    <t xml:space="preserve">Adams-Friendship Area   </t>
  </si>
  <si>
    <t xml:space="preserve">Albany                  </t>
  </si>
  <si>
    <t xml:space="preserve">Algoma                  </t>
  </si>
  <si>
    <t xml:space="preserve">Alma                    </t>
  </si>
  <si>
    <t xml:space="preserve">Alma Center             </t>
  </si>
  <si>
    <t xml:space="preserve">Almond-Bancroft         </t>
  </si>
  <si>
    <t xml:space="preserve">Altoona                 </t>
  </si>
  <si>
    <t xml:space="preserve">Amery                   </t>
  </si>
  <si>
    <t xml:space="preserve">Antigo                  </t>
  </si>
  <si>
    <t xml:space="preserve">Appleton Area           </t>
  </si>
  <si>
    <t xml:space="preserve">Arcadia                 </t>
  </si>
  <si>
    <t xml:space="preserve">Argyle                  </t>
  </si>
  <si>
    <t xml:space="preserve">Arrowhead UHS           </t>
  </si>
  <si>
    <t xml:space="preserve">Ashland                 </t>
  </si>
  <si>
    <t xml:space="preserve">Ashwaubenon             </t>
  </si>
  <si>
    <t xml:space="preserve">Athens                  </t>
  </si>
  <si>
    <t xml:space="preserve">Auburndale              </t>
  </si>
  <si>
    <t xml:space="preserve">Augusta                 </t>
  </si>
  <si>
    <t xml:space="preserve">Baldwin-Woodville Area  </t>
  </si>
  <si>
    <t xml:space="preserve">Bangor                  </t>
  </si>
  <si>
    <t xml:space="preserve">Baraboo                 </t>
  </si>
  <si>
    <t xml:space="preserve">Barneveld               </t>
  </si>
  <si>
    <t xml:space="preserve">Barron Area             </t>
  </si>
  <si>
    <t xml:space="preserve">Bayfield                </t>
  </si>
  <si>
    <t xml:space="preserve">Beaver Dam              </t>
  </si>
  <si>
    <t xml:space="preserve">Beecher-Dunbar-Pembine  </t>
  </si>
  <si>
    <t xml:space="preserve">Belleville              </t>
  </si>
  <si>
    <t xml:space="preserve">Belmont Community       </t>
  </si>
  <si>
    <t xml:space="preserve">Beloit                  </t>
  </si>
  <si>
    <t xml:space="preserve">Beloit Turner           </t>
  </si>
  <si>
    <t xml:space="preserve">Benton                  </t>
  </si>
  <si>
    <t xml:space="preserve">Berlin Area             </t>
  </si>
  <si>
    <t xml:space="preserve">Big Foot UHS            </t>
  </si>
  <si>
    <t xml:space="preserve">Birchwood               </t>
  </si>
  <si>
    <t xml:space="preserve">Black Hawk              </t>
  </si>
  <si>
    <t xml:space="preserve">Black River Falls       </t>
  </si>
  <si>
    <t xml:space="preserve">Blair-Taylor            </t>
  </si>
  <si>
    <t xml:space="preserve">Bloomer                 </t>
  </si>
  <si>
    <t xml:space="preserve">Bonduel                 </t>
  </si>
  <si>
    <t xml:space="preserve">Boscobel                </t>
  </si>
  <si>
    <t xml:space="preserve">Bowler                  </t>
  </si>
  <si>
    <t xml:space="preserve">Boyceville Community    </t>
  </si>
  <si>
    <t xml:space="preserve">Brighton #1             </t>
  </si>
  <si>
    <t xml:space="preserve">Brillion                </t>
  </si>
  <si>
    <t xml:space="preserve">Bristol #1              </t>
  </si>
  <si>
    <t xml:space="preserve">Brodhead                </t>
  </si>
  <si>
    <t xml:space="preserve">Brown Deer              </t>
  </si>
  <si>
    <t xml:space="preserve">Bruce                   </t>
  </si>
  <si>
    <t xml:space="preserve">Burlington Area         </t>
  </si>
  <si>
    <t xml:space="preserve">Butternut               </t>
  </si>
  <si>
    <t xml:space="preserve">Cadott Community        </t>
  </si>
  <si>
    <t xml:space="preserve">Cambria-Friesland       </t>
  </si>
  <si>
    <t xml:space="preserve">Cambridge               </t>
  </si>
  <si>
    <t xml:space="preserve">Cameron                 </t>
  </si>
  <si>
    <t xml:space="preserve">Campbellsport           </t>
  </si>
  <si>
    <t xml:space="preserve">Cashton                 </t>
  </si>
  <si>
    <t xml:space="preserve">Cassville               </t>
  </si>
  <si>
    <t xml:space="preserve">Cedarburg               </t>
  </si>
  <si>
    <t xml:space="preserve">Central/Westosha UHS    </t>
  </si>
  <si>
    <t xml:space="preserve">Chequamegon             </t>
  </si>
  <si>
    <t xml:space="preserve">Chetek-Weyerhaeuser     </t>
  </si>
  <si>
    <t xml:space="preserve">Chilton                 </t>
  </si>
  <si>
    <t xml:space="preserve">Chippewa Falls Area     </t>
  </si>
  <si>
    <t xml:space="preserve">Clayton                 </t>
  </si>
  <si>
    <t xml:space="preserve">Clear Lake              </t>
  </si>
  <si>
    <t xml:space="preserve">Clinton Community       </t>
  </si>
  <si>
    <t xml:space="preserve">Clintonville            </t>
  </si>
  <si>
    <t xml:space="preserve">Cochrane-Fountain City  </t>
  </si>
  <si>
    <t xml:space="preserve">Colby                   </t>
  </si>
  <si>
    <t xml:space="preserve">Coleman                 </t>
  </si>
  <si>
    <t xml:space="preserve">Colfax                  </t>
  </si>
  <si>
    <t xml:space="preserve">Columbus                </t>
  </si>
  <si>
    <t xml:space="preserve">Cornell                 </t>
  </si>
  <si>
    <t xml:space="preserve">Crandon                 </t>
  </si>
  <si>
    <t xml:space="preserve">Crivitz                 </t>
  </si>
  <si>
    <t xml:space="preserve">Cuba City               </t>
  </si>
  <si>
    <t xml:space="preserve">Cudahy                  </t>
  </si>
  <si>
    <t xml:space="preserve">Cumberland              </t>
  </si>
  <si>
    <t xml:space="preserve">D C Everest Area        </t>
  </si>
  <si>
    <t xml:space="preserve">Darlington Community    </t>
  </si>
  <si>
    <t xml:space="preserve">De soto Area             </t>
  </si>
  <si>
    <t xml:space="preserve">De Soto Area            </t>
  </si>
  <si>
    <t xml:space="preserve">Deerfield Community     </t>
  </si>
  <si>
    <t xml:space="preserve">Deforest Area           </t>
  </si>
  <si>
    <t xml:space="preserve">Delavan-Darien          </t>
  </si>
  <si>
    <t xml:space="preserve">Denmark                 </t>
  </si>
  <si>
    <t xml:space="preserve">Depere                  </t>
  </si>
  <si>
    <t xml:space="preserve">Dodgeland               </t>
  </si>
  <si>
    <t xml:space="preserve">Dodgeville              </t>
  </si>
  <si>
    <t xml:space="preserve">Dover #1                </t>
  </si>
  <si>
    <t xml:space="preserve">Drummond                </t>
  </si>
  <si>
    <t xml:space="preserve">Durand                  </t>
  </si>
  <si>
    <t xml:space="preserve">Durand-Arkansaw         </t>
  </si>
  <si>
    <t xml:space="preserve">East Troy Community     </t>
  </si>
  <si>
    <t xml:space="preserve">Eau Claire Area         </t>
  </si>
  <si>
    <t xml:space="preserve">Edgar                   </t>
  </si>
  <si>
    <t xml:space="preserve">Edgerton                </t>
  </si>
  <si>
    <t xml:space="preserve">Elcho                   </t>
  </si>
  <si>
    <t xml:space="preserve">Eleva-Strum             </t>
  </si>
  <si>
    <t xml:space="preserve">Elk Mound Area          </t>
  </si>
  <si>
    <t xml:space="preserve">Elkhart Lake-Glenbeulah </t>
  </si>
  <si>
    <t xml:space="preserve">Elkhorn Area            </t>
  </si>
  <si>
    <t xml:space="preserve">Ellsworth Community     </t>
  </si>
  <si>
    <t xml:space="preserve">Elmbrook                </t>
  </si>
  <si>
    <t xml:space="preserve">Elmwood                 </t>
  </si>
  <si>
    <t xml:space="preserve">Erin                    </t>
  </si>
  <si>
    <t xml:space="preserve">Evansville Community    </t>
  </si>
  <si>
    <t xml:space="preserve">Fall Creek              </t>
  </si>
  <si>
    <t xml:space="preserve">Fall River              </t>
  </si>
  <si>
    <t xml:space="preserve">Fennimore Community     </t>
  </si>
  <si>
    <t xml:space="preserve">Flambeau                </t>
  </si>
  <si>
    <t xml:space="preserve">Florence                </t>
  </si>
  <si>
    <t xml:space="preserve">Fond Du Lac             </t>
  </si>
  <si>
    <t xml:space="preserve">Fontana J8              </t>
  </si>
  <si>
    <t xml:space="preserve">Fort Atkinson           </t>
  </si>
  <si>
    <t xml:space="preserve">Fox Point J2            </t>
  </si>
  <si>
    <t xml:space="preserve">Franklin Public         </t>
  </si>
  <si>
    <t xml:space="preserve">Frederic                </t>
  </si>
  <si>
    <t xml:space="preserve">Freedom Area            </t>
  </si>
  <si>
    <t xml:space="preserve">Friess Lake             </t>
  </si>
  <si>
    <t xml:space="preserve">Galesville-Ettrick      </t>
  </si>
  <si>
    <t xml:space="preserve">Geneva J4               </t>
  </si>
  <si>
    <t xml:space="preserve">Genoa City J2           </t>
  </si>
  <si>
    <t xml:space="preserve">Germantown              </t>
  </si>
  <si>
    <t xml:space="preserve">Gibraltar Area          </t>
  </si>
  <si>
    <t xml:space="preserve">Gillett                 </t>
  </si>
  <si>
    <t xml:space="preserve">Gilman                  </t>
  </si>
  <si>
    <t xml:space="preserve">Gilmanton               </t>
  </si>
  <si>
    <t xml:space="preserve">Glendale-River Hills    </t>
  </si>
  <si>
    <t xml:space="preserve">Glenwood City           </t>
  </si>
  <si>
    <t xml:space="preserve">Goodman-Armstrong       </t>
  </si>
  <si>
    <t xml:space="preserve">Grafton                 </t>
  </si>
  <si>
    <t xml:space="preserve">Granton Area            </t>
  </si>
  <si>
    <t xml:space="preserve">Grantsburg              </t>
  </si>
  <si>
    <t xml:space="preserve">Green Bay Area          </t>
  </si>
  <si>
    <t xml:space="preserve">Green Lake              </t>
  </si>
  <si>
    <t xml:space="preserve">Greendale               </t>
  </si>
  <si>
    <t xml:space="preserve">Greenfield              </t>
  </si>
  <si>
    <t xml:space="preserve">Greenwood               </t>
  </si>
  <si>
    <t xml:space="preserve">Gresham                 </t>
  </si>
  <si>
    <t xml:space="preserve">Hamilton                </t>
  </si>
  <si>
    <t xml:space="preserve">Hartford J1             </t>
  </si>
  <si>
    <t xml:space="preserve">Hartford UHS            </t>
  </si>
  <si>
    <t xml:space="preserve">Hartland-Lakeside J3    </t>
  </si>
  <si>
    <t xml:space="preserve">Hayward Community       </t>
  </si>
  <si>
    <t>Herman-Neosho-Rubicon*</t>
  </si>
  <si>
    <t xml:space="preserve">Herman-Neosho-Rubicon   </t>
  </si>
  <si>
    <t xml:space="preserve">Highland                </t>
  </si>
  <si>
    <t xml:space="preserve">Hilbert                 </t>
  </si>
  <si>
    <t xml:space="preserve">Hillsboro               </t>
  </si>
  <si>
    <t xml:space="preserve">Holmen                  </t>
  </si>
  <si>
    <t xml:space="preserve">Horicon                 </t>
  </si>
  <si>
    <t xml:space="preserve">Hortonville             </t>
  </si>
  <si>
    <t xml:space="preserve">Howards Grove           </t>
  </si>
  <si>
    <t xml:space="preserve">Howard-Suamico          </t>
  </si>
  <si>
    <t xml:space="preserve">Hudson                  </t>
  </si>
  <si>
    <t xml:space="preserve">Hurley                  </t>
  </si>
  <si>
    <t xml:space="preserve">Hustisford              </t>
  </si>
  <si>
    <t xml:space="preserve">Independence            </t>
  </si>
  <si>
    <t xml:space="preserve">Iola-Scandinavia        </t>
  </si>
  <si>
    <t xml:space="preserve">Iowa-Grant              </t>
  </si>
  <si>
    <t xml:space="preserve">Ithaca                  </t>
  </si>
  <si>
    <t xml:space="preserve">Janesville              </t>
  </si>
  <si>
    <t xml:space="preserve">Jefferson               </t>
  </si>
  <si>
    <t xml:space="preserve">Johnson Creek           </t>
  </si>
  <si>
    <t xml:space="preserve">Juda                    </t>
  </si>
  <si>
    <t xml:space="preserve">Kaukauna Area           </t>
  </si>
  <si>
    <t xml:space="preserve">Kenosha                 </t>
  </si>
  <si>
    <t xml:space="preserve">Kettle Moraine          </t>
  </si>
  <si>
    <t xml:space="preserve">Kewaskum                </t>
  </si>
  <si>
    <t xml:space="preserve">Kewaunee                </t>
  </si>
  <si>
    <t xml:space="preserve">Kickapoo Area           </t>
  </si>
  <si>
    <t xml:space="preserve">Kiel Area               </t>
  </si>
  <si>
    <t xml:space="preserve">Kimberly Area           </t>
  </si>
  <si>
    <t xml:space="preserve">Kohler                  </t>
  </si>
  <si>
    <t xml:space="preserve">Lac Du Flambeau #1      </t>
  </si>
  <si>
    <t xml:space="preserve">Lacrosse                </t>
  </si>
  <si>
    <t xml:space="preserve">Ladysmith               </t>
  </si>
  <si>
    <t xml:space="preserve">Lafarge                 </t>
  </si>
  <si>
    <t xml:space="preserve">Lake Country            </t>
  </si>
  <si>
    <t xml:space="preserve">Lake Geneva J1          </t>
  </si>
  <si>
    <t xml:space="preserve">Lake Geneva-Genoa UHS   </t>
  </si>
  <si>
    <t xml:space="preserve">Lake Holcombe           </t>
  </si>
  <si>
    <t xml:space="preserve">Lake Mills Area         </t>
  </si>
  <si>
    <t xml:space="preserve">Lakeland UHS            </t>
  </si>
  <si>
    <t xml:space="preserve">Lancaster Community     </t>
  </si>
  <si>
    <t xml:space="preserve">Laona                   </t>
  </si>
  <si>
    <t xml:space="preserve">Lena                    </t>
  </si>
  <si>
    <t xml:space="preserve">Linn J4                 </t>
  </si>
  <si>
    <t xml:space="preserve">Linn J6                 </t>
  </si>
  <si>
    <t xml:space="preserve">Little Chute Area       </t>
  </si>
  <si>
    <t xml:space="preserve">Lodi                    </t>
  </si>
  <si>
    <t xml:space="preserve">Lomira                  </t>
  </si>
  <si>
    <t xml:space="preserve">Loyal                   </t>
  </si>
  <si>
    <t xml:space="preserve">Luck                    </t>
  </si>
  <si>
    <t xml:space="preserve">Luxemburg-Casco         </t>
  </si>
  <si>
    <t xml:space="preserve">Madison Metropolitan    </t>
  </si>
  <si>
    <t xml:space="preserve">Manawa                  </t>
  </si>
  <si>
    <t xml:space="preserve">Manitowoc               </t>
  </si>
  <si>
    <t xml:space="preserve">Maple                   </t>
  </si>
  <si>
    <t xml:space="preserve">Maple Dale-Indian Hill  </t>
  </si>
  <si>
    <t xml:space="preserve">Marathon City           </t>
  </si>
  <si>
    <t xml:space="preserve">Marinette               </t>
  </si>
  <si>
    <t xml:space="preserve">Marion                  </t>
  </si>
  <si>
    <t xml:space="preserve">Markesan                </t>
  </si>
  <si>
    <t xml:space="preserve">Marshall                </t>
  </si>
  <si>
    <t xml:space="preserve">Marshfield              </t>
  </si>
  <si>
    <t xml:space="preserve">Mauston                 </t>
  </si>
  <si>
    <t xml:space="preserve">Mayville                </t>
  </si>
  <si>
    <t xml:space="preserve">McFarland               </t>
  </si>
  <si>
    <t xml:space="preserve">Medford Area            </t>
  </si>
  <si>
    <t xml:space="preserve">Mellen                  </t>
  </si>
  <si>
    <t xml:space="preserve">Melrose-Mindoro         </t>
  </si>
  <si>
    <t xml:space="preserve">Menasha                 </t>
  </si>
  <si>
    <t xml:space="preserve">Menominee Indian        </t>
  </si>
  <si>
    <t xml:space="preserve">Menomonee Falls         </t>
  </si>
  <si>
    <t xml:space="preserve">Menomonie Area          </t>
  </si>
  <si>
    <t xml:space="preserve">Mequon-Thiensville      </t>
  </si>
  <si>
    <t xml:space="preserve">Mercer                  </t>
  </si>
  <si>
    <t xml:space="preserve">Merrill Area            </t>
  </si>
  <si>
    <t xml:space="preserve">Merton Community        </t>
  </si>
  <si>
    <t xml:space="preserve">Middleton-Cross Plains  </t>
  </si>
  <si>
    <t xml:space="preserve">Milton                  </t>
  </si>
  <si>
    <t xml:space="preserve">Milwaukee               </t>
  </si>
  <si>
    <t xml:space="preserve">Mineral Point           </t>
  </si>
  <si>
    <t xml:space="preserve">Minocqua J1             </t>
  </si>
  <si>
    <t xml:space="preserve">Mishicot                </t>
  </si>
  <si>
    <t xml:space="preserve">Mondovi                 </t>
  </si>
  <si>
    <t xml:space="preserve">Monona Grove            </t>
  </si>
  <si>
    <t xml:space="preserve">Monroe                  </t>
  </si>
  <si>
    <t xml:space="preserve">Montello                </t>
  </si>
  <si>
    <t xml:space="preserve">Monticello              </t>
  </si>
  <si>
    <t xml:space="preserve">Mosinee                 </t>
  </si>
  <si>
    <t xml:space="preserve">Mount Horeb Area        </t>
  </si>
  <si>
    <t xml:space="preserve">Mukwonago               </t>
  </si>
  <si>
    <t xml:space="preserve">Muskego-Norway          </t>
  </si>
  <si>
    <t xml:space="preserve">Necedah Area            </t>
  </si>
  <si>
    <t xml:space="preserve">Neenah                  </t>
  </si>
  <si>
    <t xml:space="preserve">Neillsville             </t>
  </si>
  <si>
    <t xml:space="preserve">Nekoosa                 </t>
  </si>
  <si>
    <t xml:space="preserve">New Auburn              </t>
  </si>
  <si>
    <t xml:space="preserve">New Berlin              </t>
  </si>
  <si>
    <t xml:space="preserve">New Glarus              </t>
  </si>
  <si>
    <t xml:space="preserve">New Holstein            </t>
  </si>
  <si>
    <t xml:space="preserve">New Lisbon              </t>
  </si>
  <si>
    <t xml:space="preserve">New London              </t>
  </si>
  <si>
    <t xml:space="preserve">New Richmond            </t>
  </si>
  <si>
    <t xml:space="preserve">Niagara                 </t>
  </si>
  <si>
    <t xml:space="preserve">Nicolet UHS             </t>
  </si>
  <si>
    <t xml:space="preserve">Norris                  </t>
  </si>
  <si>
    <t xml:space="preserve">North Cape              </t>
  </si>
  <si>
    <t xml:space="preserve">North Crawford          </t>
  </si>
  <si>
    <t xml:space="preserve">North Fond Du Lac       </t>
  </si>
  <si>
    <t xml:space="preserve">North Lake              </t>
  </si>
  <si>
    <t xml:space="preserve">North Lakeland          </t>
  </si>
  <si>
    <t xml:space="preserve">Northern Ozaukee        </t>
  </si>
  <si>
    <t xml:space="preserve">Northland Pines         </t>
  </si>
  <si>
    <t xml:space="preserve">Northwood               </t>
  </si>
  <si>
    <t xml:space="preserve">Norwalk-Ontario-Wilton  </t>
  </si>
  <si>
    <t xml:space="preserve">Norway J7               </t>
  </si>
  <si>
    <t xml:space="preserve">Oak Creek-Franklin      </t>
  </si>
  <si>
    <t xml:space="preserve">Oakfield                </t>
  </si>
  <si>
    <t xml:space="preserve">Oconomowoc Area         </t>
  </si>
  <si>
    <t xml:space="preserve">Oconto                  </t>
  </si>
  <si>
    <t xml:space="preserve">Oconto Falls            </t>
  </si>
  <si>
    <t xml:space="preserve">Omro                    </t>
  </si>
  <si>
    <t xml:space="preserve">Onalaska                </t>
  </si>
  <si>
    <t xml:space="preserve">Oostburg                </t>
  </si>
  <si>
    <t xml:space="preserve">Oregon                  </t>
  </si>
  <si>
    <t xml:space="preserve">Osceola                 </t>
  </si>
  <si>
    <t xml:space="preserve">Oshkosh Area            </t>
  </si>
  <si>
    <t xml:space="preserve">Osseo-Fairchild         </t>
  </si>
  <si>
    <t xml:space="preserve">Owen-Withee             </t>
  </si>
  <si>
    <t xml:space="preserve">Palmyra-Eagle Area      </t>
  </si>
  <si>
    <t xml:space="preserve">Pardeeville Area        </t>
  </si>
  <si>
    <t xml:space="preserve">Paris J1                </t>
  </si>
  <si>
    <t xml:space="preserve">Parkview                </t>
  </si>
  <si>
    <t xml:space="preserve">Pecatonica Area         </t>
  </si>
  <si>
    <t xml:space="preserve">Pepin Area              </t>
  </si>
  <si>
    <t xml:space="preserve">Peshtigo                </t>
  </si>
  <si>
    <t xml:space="preserve">Pewaukee                </t>
  </si>
  <si>
    <t xml:space="preserve">Phelps                  </t>
  </si>
  <si>
    <t xml:space="preserve">Phillips                </t>
  </si>
  <si>
    <t xml:space="preserve">Pittsville              </t>
  </si>
  <si>
    <t xml:space="preserve">Platteville             </t>
  </si>
  <si>
    <t xml:space="preserve">Plum City               </t>
  </si>
  <si>
    <t xml:space="preserve">Plymouth                </t>
  </si>
  <si>
    <t xml:space="preserve">Port Edwards            </t>
  </si>
  <si>
    <t>Port Washington-Saukvill</t>
  </si>
  <si>
    <t xml:space="preserve">Portage Community       </t>
  </si>
  <si>
    <t xml:space="preserve">Potosi                  </t>
  </si>
  <si>
    <t xml:space="preserve">Poynette                </t>
  </si>
  <si>
    <t xml:space="preserve">Prairie Du Chien Area   </t>
  </si>
  <si>
    <t xml:space="preserve">Prairie Farm            </t>
  </si>
  <si>
    <t xml:space="preserve">Prentice                </t>
  </si>
  <si>
    <t xml:space="preserve">Prescott                </t>
  </si>
  <si>
    <t xml:space="preserve">Princeton               </t>
  </si>
  <si>
    <t xml:space="preserve">Pulaski Community       </t>
  </si>
  <si>
    <t xml:space="preserve">Racine                  </t>
  </si>
  <si>
    <t xml:space="preserve">Randall J1              </t>
  </si>
  <si>
    <t xml:space="preserve">Randolph                </t>
  </si>
  <si>
    <t xml:space="preserve">Random Lake             </t>
  </si>
  <si>
    <t xml:space="preserve">Raymond #14             </t>
  </si>
  <si>
    <t xml:space="preserve">Reedsburg               </t>
  </si>
  <si>
    <t xml:space="preserve">Reedsville              </t>
  </si>
  <si>
    <t xml:space="preserve">Rhinelander             </t>
  </si>
  <si>
    <t xml:space="preserve">Rib Lake                </t>
  </si>
  <si>
    <t xml:space="preserve">Rice Lake Area          </t>
  </si>
  <si>
    <t xml:space="preserve">Richfield J1            </t>
  </si>
  <si>
    <t xml:space="preserve">Richland                </t>
  </si>
  <si>
    <t xml:space="preserve">Richmond                </t>
  </si>
  <si>
    <t xml:space="preserve">Rio Community           </t>
  </si>
  <si>
    <t xml:space="preserve">Ripon Area              </t>
  </si>
  <si>
    <t xml:space="preserve">River Falls             </t>
  </si>
  <si>
    <t xml:space="preserve">River Ridge             </t>
  </si>
  <si>
    <t xml:space="preserve">River Valley            </t>
  </si>
  <si>
    <t xml:space="preserve">Riverdale               </t>
  </si>
  <si>
    <t xml:space="preserve">Rosendale-Brandon       </t>
  </si>
  <si>
    <t xml:space="preserve">Rosholt                 </t>
  </si>
  <si>
    <t xml:space="preserve">Royall                  </t>
  </si>
  <si>
    <t xml:space="preserve">Saint Croix Central     </t>
  </si>
  <si>
    <t xml:space="preserve">Saint Croix Falls       </t>
  </si>
  <si>
    <t xml:space="preserve">Saint Francis           </t>
  </si>
  <si>
    <t xml:space="preserve">Salem                   </t>
  </si>
  <si>
    <t xml:space="preserve">Sauk Prairie            </t>
  </si>
  <si>
    <t xml:space="preserve">Seneca                  </t>
  </si>
  <si>
    <t xml:space="preserve">Sevastopol              </t>
  </si>
  <si>
    <t xml:space="preserve">Seymour Community       </t>
  </si>
  <si>
    <t xml:space="preserve">Sharon J11              </t>
  </si>
  <si>
    <t xml:space="preserve">Shawano                 </t>
  </si>
  <si>
    <t xml:space="preserve">Sheboygan Area          </t>
  </si>
  <si>
    <t xml:space="preserve">Sheboygan Falls         </t>
  </si>
  <si>
    <t xml:space="preserve">Shell Lake              </t>
  </si>
  <si>
    <t xml:space="preserve">Shiocton                </t>
  </si>
  <si>
    <t xml:space="preserve">Shorewood               </t>
  </si>
  <si>
    <t xml:space="preserve">Shullsburg              </t>
  </si>
  <si>
    <t xml:space="preserve">Silver Lake J1          </t>
  </si>
  <si>
    <t xml:space="preserve">Siren                   </t>
  </si>
  <si>
    <t xml:space="preserve">Slinger                 </t>
  </si>
  <si>
    <t xml:space="preserve">Solon Springs           </t>
  </si>
  <si>
    <t xml:space="preserve">Somerset                </t>
  </si>
  <si>
    <t xml:space="preserve">South Milwaukee         </t>
  </si>
  <si>
    <t xml:space="preserve">South Shore             </t>
  </si>
  <si>
    <t xml:space="preserve">Southern Door County    </t>
  </si>
  <si>
    <t xml:space="preserve">Southwestern Wisconsin  </t>
  </si>
  <si>
    <t xml:space="preserve">Sparta Area             </t>
  </si>
  <si>
    <t xml:space="preserve">Spencer                 </t>
  </si>
  <si>
    <t xml:space="preserve">Spooner                 </t>
  </si>
  <si>
    <t xml:space="preserve">Spring Valley           </t>
  </si>
  <si>
    <t xml:space="preserve">Stanley-Boyd Area       </t>
  </si>
  <si>
    <t xml:space="preserve">Stevens Point Area      </t>
  </si>
  <si>
    <t xml:space="preserve">Stockbridge             </t>
  </si>
  <si>
    <t xml:space="preserve">Stoughton Area          </t>
  </si>
  <si>
    <t xml:space="preserve">Stratford               </t>
  </si>
  <si>
    <t xml:space="preserve">Sturgeon Bay            </t>
  </si>
  <si>
    <t xml:space="preserve">Sun Prairie Area        </t>
  </si>
  <si>
    <t xml:space="preserve">Superior                </t>
  </si>
  <si>
    <t xml:space="preserve">Suring                  </t>
  </si>
  <si>
    <t xml:space="preserve">Swallow                 </t>
  </si>
  <si>
    <t xml:space="preserve">Thorp                   </t>
  </si>
  <si>
    <t xml:space="preserve">Three Lakes             </t>
  </si>
  <si>
    <t xml:space="preserve">Tigerton                </t>
  </si>
  <si>
    <t xml:space="preserve">Tomah Area              </t>
  </si>
  <si>
    <t xml:space="preserve">Tomahawk                </t>
  </si>
  <si>
    <t xml:space="preserve">Tomorrow River          </t>
  </si>
  <si>
    <t>Trevor-Wilmot Consolidat</t>
  </si>
  <si>
    <t xml:space="preserve">Tri-County Area         </t>
  </si>
  <si>
    <t xml:space="preserve">Turtle Lake             </t>
  </si>
  <si>
    <t xml:space="preserve">Twin Lakes #4           </t>
  </si>
  <si>
    <t xml:space="preserve">Two Rivers              </t>
  </si>
  <si>
    <t xml:space="preserve">Union Grove J1          </t>
  </si>
  <si>
    <t xml:space="preserve">Union Grove UHS         </t>
  </si>
  <si>
    <t xml:space="preserve">Unity                   </t>
  </si>
  <si>
    <t xml:space="preserve">Valders Area            </t>
  </si>
  <si>
    <t xml:space="preserve">Verona Area             </t>
  </si>
  <si>
    <t xml:space="preserve">Viroqua Area            </t>
  </si>
  <si>
    <t xml:space="preserve">Wabeno Area             </t>
  </si>
  <si>
    <t xml:space="preserve">Walworth J1             </t>
  </si>
  <si>
    <t xml:space="preserve">Washburn                </t>
  </si>
  <si>
    <t xml:space="preserve">Washington              </t>
  </si>
  <si>
    <t xml:space="preserve">Washington-Caldwell     </t>
  </si>
  <si>
    <t xml:space="preserve">Waterford Graded        </t>
  </si>
  <si>
    <t xml:space="preserve">Waterford UHS           </t>
  </si>
  <si>
    <t xml:space="preserve">Waterloo                </t>
  </si>
  <si>
    <t xml:space="preserve">Watertown               </t>
  </si>
  <si>
    <t xml:space="preserve">Waukesha                </t>
  </si>
  <si>
    <t xml:space="preserve">Waunakee Community      </t>
  </si>
  <si>
    <t xml:space="preserve">Waupaca                 </t>
  </si>
  <si>
    <t xml:space="preserve">Waupun                  </t>
  </si>
  <si>
    <t xml:space="preserve">Wausau                  </t>
  </si>
  <si>
    <t xml:space="preserve">Wausaukee               </t>
  </si>
  <si>
    <t xml:space="preserve">Wautoma Area            </t>
  </si>
  <si>
    <t xml:space="preserve">Wauwatosa               </t>
  </si>
  <si>
    <t xml:space="preserve">Wauzeka-Steuben         </t>
  </si>
  <si>
    <t xml:space="preserve">Webster                 </t>
  </si>
  <si>
    <t xml:space="preserve">West Allis              </t>
  </si>
  <si>
    <t xml:space="preserve">West Bend               </t>
  </si>
  <si>
    <t xml:space="preserve">West Depere             </t>
  </si>
  <si>
    <t xml:space="preserve">West Salem              </t>
  </si>
  <si>
    <t xml:space="preserve">Westby Area             </t>
  </si>
  <si>
    <t xml:space="preserve">Westfield               </t>
  </si>
  <si>
    <t xml:space="preserve">Weston                  </t>
  </si>
  <si>
    <t xml:space="preserve">Weyauwega-Fremont       </t>
  </si>
  <si>
    <t xml:space="preserve">Wheatland J1            </t>
  </si>
  <si>
    <t xml:space="preserve">White Lake              </t>
  </si>
  <si>
    <t xml:space="preserve">Whitefish Bay           </t>
  </si>
  <si>
    <t xml:space="preserve">Whitehall               </t>
  </si>
  <si>
    <t xml:space="preserve">Whitewater              </t>
  </si>
  <si>
    <t xml:space="preserve">Whitnall                </t>
  </si>
  <si>
    <t xml:space="preserve">Wild Rose               </t>
  </si>
  <si>
    <t xml:space="preserve">Williams Bay            </t>
  </si>
  <si>
    <t xml:space="preserve">Wilmot UHS              </t>
  </si>
  <si>
    <t xml:space="preserve">Winneconne Community    </t>
  </si>
  <si>
    <t xml:space="preserve">Winter                  </t>
  </si>
  <si>
    <t xml:space="preserve">Wisconsin Dells         </t>
  </si>
  <si>
    <t xml:space="preserve">Wisconsin Heights       </t>
  </si>
  <si>
    <t xml:space="preserve">Wisconsin Rapids        </t>
  </si>
  <si>
    <t xml:space="preserve">Wittenberg-Birnamwood   </t>
  </si>
  <si>
    <t xml:space="preserve">Wonewoc-Union Center    </t>
  </si>
  <si>
    <t xml:space="preserve">Woodruff J1             </t>
  </si>
  <si>
    <t xml:space="preserve">Wrightstown Community   </t>
  </si>
  <si>
    <t xml:space="preserve">Yorkville J2            </t>
  </si>
  <si>
    <t>FY 16 Membership</t>
  </si>
  <si>
    <t>(4) FY 17 District's Fund 10 Transport. Cost /Member</t>
  </si>
  <si>
    <t>(5) FY 17 F10 Cost/Member over 145% of State Avg.</t>
  </si>
  <si>
    <t>(6) FY 17 District's Tran. Cost Over State Avg. Cost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</si>
  <si>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</si>
  <si>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</si>
  <si>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</si>
  <si>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</si>
  <si>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</si>
  <si>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</si>
  <si>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</si>
  <si>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</si>
  <si>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</si>
  <si>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</si>
  <si>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</si>
  <si>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</si>
  <si>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</si>
  <si>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</si>
  <si>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</si>
  <si>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</si>
  <si>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</si>
  <si>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</si>
  <si>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</si>
  <si>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</si>
  <si>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</si>
  <si>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</si>
  <si>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</si>
  <si>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</si>
  <si>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</si>
  <si>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</si>
  <si>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</si>
  <si>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</si>
  <si>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</si>
  <si>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</si>
  <si>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Statewide Membership</t>
  </si>
  <si>
    <t>(1)  Adjusted F10 Tran. Cost F16</t>
  </si>
  <si>
    <t xml:space="preserve"> </t>
  </si>
  <si>
    <t>(2)  Membership FY16</t>
  </si>
  <si>
    <t>(3a) Avg. Cost/Member FY16</t>
  </si>
  <si>
    <t>(3b) F16 150% of Avg. Cost/Member</t>
  </si>
  <si>
    <t>(7) FY16 State Wide Total Tran. Cost</t>
  </si>
  <si>
    <t>F17 Appropriation</t>
  </si>
  <si>
    <t>(8) FY17LEA's Share of Appropriation</t>
  </si>
  <si>
    <t>Districts receiving at least $200,000 in HCT aid for in June of 2017</t>
  </si>
  <si>
    <t>Districts receiving at least $100,000 but less than $200,000 in HCT aid for in June of 2017</t>
  </si>
  <si>
    <t>Districts receiving at least $75,000 but less than $100,000 in HCT aid for in June of 2017</t>
  </si>
  <si>
    <t>Districts receiving at least $50,000 but less than $75,000 in HCT aid for in June of 2017</t>
  </si>
  <si>
    <t>Districts receiving at least $25,000 but less than $50,000 in HCT aid for in June of 2017</t>
  </si>
  <si>
    <t>Districts receiving At least $10,000 but less than $25,000 in HCT aid for in June of 2017</t>
  </si>
  <si>
    <t>Districts receiving at least $5,000 but less than $10,000 in HCT aid for in June of 2017</t>
  </si>
  <si>
    <t>Districts receiving at least $1,000 but less than $5,000 in HCT aid for in June of 2017</t>
  </si>
  <si>
    <t>District's receiving High Cost Transportation Aid in June of 2017</t>
  </si>
  <si>
    <t>(1)  Adjusted F10 Tran. Cost F17</t>
  </si>
  <si>
    <t>(2)  Membership FY17</t>
  </si>
  <si>
    <t>F18 Appropriation</t>
  </si>
  <si>
    <t>(8) FY18 LEA's Share of Appropriation</t>
  </si>
  <si>
    <t>Column152</t>
  </si>
  <si>
    <t>(9) FY 17 District's Share of appropriation</t>
  </si>
  <si>
    <t>Districts receiving at least $200,000 in HCT aid for in June of 2018</t>
  </si>
  <si>
    <t>Districts receiving at least $100,000 but less than $200,000 in HCT aid for in June of 2018</t>
  </si>
  <si>
    <t>Districts receiving at least $75,000 but less than $100,000 in HCT aid for in June of 2018</t>
  </si>
  <si>
    <t>Districts receiving at least $50,000 but less than $75,000 in HCT aid for in June of 2018</t>
  </si>
  <si>
    <t>Districts receiving at least $25,000 but less than $50,000 in HCT aid for in June of 2018</t>
  </si>
  <si>
    <t>Districts receiving At least $10,000 but less than $25,000 in HCT aid for in June of 2018</t>
  </si>
  <si>
    <t>District's receiving High Cost Transportation Aid in June of 2018</t>
  </si>
  <si>
    <t>Districts receiving at least $1,000 but less than $10,000 in HCT aid for in June of 2018</t>
  </si>
  <si>
    <t>NAME 
As of 1:06 PM 05-03-2018</t>
  </si>
  <si>
    <t>(1) FY 17 Adjusted
Fund 10 Transport. Cost</t>
  </si>
  <si>
    <t>(2) FY 16 Membership</t>
  </si>
  <si>
    <t>(4 Total) Avg. Cost/Member FY17</t>
  </si>
  <si>
    <t>(5 Total)F17 145% of Avg Cost/Member</t>
  </si>
  <si>
    <t>(6 Total) FY17 Statewide Total Tran Cost</t>
  </si>
  <si>
    <t>LEA</t>
  </si>
  <si>
    <t>FY16 Fund 10 Transport Costs</t>
  </si>
  <si>
    <t xml:space="preserve">FY16 Tran 
Fees - 
Individual 
Pd </t>
  </si>
  <si>
    <t xml:space="preserve">FY16 Tran 
Fees - Private Agency Pd </t>
  </si>
  <si>
    <t xml:space="preserve">FY16 Tran Fees - 
Other WI S.D.  PD </t>
  </si>
  <si>
    <t xml:space="preserve">FY16 Tran Fees - 
Non-WI S.D. Pd </t>
  </si>
  <si>
    <t xml:space="preserve">FY16 Tran Fees - 
CCDEBs PD </t>
  </si>
  <si>
    <t xml:space="preserve">FY16 Tran Fees - 
CESAs PD </t>
  </si>
  <si>
    <t>FY16 Adjusted
Fund 10 Transport. Cost</t>
  </si>
  <si>
    <t>Code</t>
  </si>
  <si>
    <t>Total Square Miles</t>
  </si>
  <si>
    <t>Member per Sq. Miles</t>
  </si>
  <si>
    <t>(4) FY 16 District's Fund 10 Transport. Cost /Member</t>
  </si>
  <si>
    <t>(5) FY 16 F10 Cost/Member over 150% of State Avg.</t>
  </si>
  <si>
    <t>(6) FY 16 District's Tran. Cost Over State Avg. Cost</t>
  </si>
  <si>
    <t xml:space="preserve">TOTALS 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</si>
  <si>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</si>
  <si>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</si>
  <si>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</si>
  <si>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</si>
  <si>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</si>
  <si>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</si>
  <si>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</si>
  <si>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</si>
  <si>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</si>
  <si>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</si>
  <si>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</si>
  <si>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</si>
  <si>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</si>
  <si>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</si>
  <si>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</si>
  <si>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</si>
  <si>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</si>
  <si>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</si>
  <si>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</si>
  <si>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</si>
  <si>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</si>
  <si>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</si>
  <si>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</si>
  <si>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</si>
  <si>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</si>
  <si>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</si>
  <si>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</si>
  <si>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</si>
  <si>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</si>
  <si>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</si>
  <si>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</si>
  <si>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</si>
  <si>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</si>
  <si>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</si>
  <si>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</si>
  <si>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</si>
  <si>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</si>
  <si>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</si>
  <si>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</si>
  <si>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</si>
  <si>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 AREA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</si>
  <si>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</si>
  <si>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</si>
  <si>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</si>
  <si>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</si>
  <si>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</si>
  <si>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</si>
  <si>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</si>
  <si>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</si>
  <si>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</si>
  <si>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</si>
  <si>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</si>
  <si>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</si>
  <si>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</si>
  <si>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</si>
  <si>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</si>
  <si>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</si>
  <si>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</si>
  <si>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</si>
  <si>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</si>
  <si>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</si>
  <si>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</si>
  <si>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</si>
  <si>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</si>
  <si>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</si>
  <si>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</si>
  <si>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</si>
  <si>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</si>
  <si>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</si>
  <si>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</si>
  <si>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</si>
  <si>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</si>
  <si>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</si>
  <si>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</si>
  <si>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</si>
  <si>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</si>
  <si>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</si>
  <si>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</si>
  <si>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</si>
  <si>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</si>
  <si>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</si>
  <si>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</si>
  <si>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</si>
  <si>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</si>
  <si>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</si>
  <si>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</si>
  <si>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</si>
  <si>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DESOTO AREA</t>
  </si>
  <si>
    <t>DODGELAND</t>
  </si>
  <si>
    <t>DODGEVILLE</t>
  </si>
  <si>
    <t>DOVER #1</t>
  </si>
  <si>
    <t>DRUMMOND</t>
  </si>
  <si>
    <t>DURAND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</si>
  <si>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</si>
  <si>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</si>
  <si>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</si>
  <si>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</si>
  <si>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</si>
  <si>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</si>
  <si>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</si>
  <si>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</si>
  <si>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</si>
  <si>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</si>
  <si>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</si>
  <si>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</si>
  <si>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 #2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</si>
  <si>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</si>
  <si>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</si>
  <si>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</si>
  <si>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</si>
  <si>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</si>
  <si>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</si>
  <si>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</si>
  <si>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</si>
  <si>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</si>
  <si>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</si>
  <si>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</t>
  </si>
  <si>
    <t>FREDERIC</t>
  </si>
  <si>
    <t>FREEDOM AREA</t>
  </si>
  <si>
    <t>FRIESS LAKE</t>
  </si>
  <si>
    <t>Galesville-Ettrick-Trempealeau</t>
  </si>
  <si>
    <t>GALESVILLE-ETTRICK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</si>
  <si>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</si>
  <si>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</si>
  <si>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</si>
  <si>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</si>
  <si>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</si>
  <si>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</si>
  <si>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</si>
  <si>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</si>
  <si>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</si>
  <si>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</si>
  <si>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</si>
  <si>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</si>
  <si>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</si>
  <si>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</si>
  <si>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</si>
  <si>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</si>
  <si>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</si>
  <si>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</si>
  <si>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</si>
  <si>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</si>
  <si>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</si>
  <si>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</si>
  <si>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</si>
  <si>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</si>
  <si>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Herman #22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</si>
  <si>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</si>
  <si>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</si>
  <si>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</si>
  <si>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</si>
  <si>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</si>
  <si>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</si>
  <si>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</si>
  <si>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HOWARDS GROVE</t>
  </si>
  <si>
    <t>HOWARD-SUAMICO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</si>
  <si>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</si>
  <si>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</si>
  <si>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</si>
  <si>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</si>
  <si>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</si>
  <si>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</si>
  <si>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</si>
  <si>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</si>
  <si>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</si>
  <si>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</si>
  <si>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</si>
  <si>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</si>
  <si>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</si>
  <si>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</si>
  <si>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</si>
  <si>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</si>
  <si>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</si>
  <si>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</si>
  <si>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</si>
  <si>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</si>
  <si>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</si>
  <si>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</si>
  <si>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LADYSMITH-HAWKINS</t>
  </si>
  <si>
    <t>LAFARGE</t>
  </si>
  <si>
    <t>LAKE COUNTRY</t>
  </si>
  <si>
    <t>LAKE GENEVA J1</t>
  </si>
  <si>
    <t>LAKE GENEVA-GENOA CITY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</si>
  <si>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</si>
  <si>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</si>
  <si>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</si>
  <si>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</si>
  <si>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</si>
  <si>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</si>
  <si>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</si>
  <si>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</si>
  <si>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</si>
  <si>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</si>
  <si>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</si>
  <si>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</si>
  <si>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</si>
  <si>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</si>
  <si>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</si>
  <si>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</si>
  <si>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</si>
  <si>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</si>
  <si>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</si>
  <si>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</si>
  <si>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</si>
  <si>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</si>
  <si>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</si>
  <si>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</si>
  <si>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</si>
  <si>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</si>
  <si>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</si>
  <si>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</si>
  <si>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</si>
  <si>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</si>
  <si>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</si>
  <si>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</si>
  <si>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</si>
  <si>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</si>
  <si>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</si>
  <si>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</si>
  <si>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</si>
  <si>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</si>
  <si>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</si>
  <si>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</si>
  <si>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</si>
  <si>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</si>
  <si>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</si>
  <si>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</si>
  <si>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</si>
  <si>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</si>
  <si>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</si>
  <si>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</si>
  <si>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</si>
  <si>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</si>
  <si>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</si>
  <si>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</si>
  <si>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</si>
  <si>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</si>
  <si>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</si>
  <si>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</si>
  <si>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</si>
  <si>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</si>
  <si>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Neosho J3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</si>
  <si>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</si>
  <si>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</si>
  <si>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</si>
  <si>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</si>
  <si>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</si>
  <si>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</si>
  <si>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</si>
  <si>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</si>
  <si>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</si>
  <si>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</si>
  <si>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NORRIS</t>
  </si>
  <si>
    <t>NORTH CAPE</t>
  </si>
  <si>
    <t>NORTH CRAWFORD</t>
  </si>
  <si>
    <t>NORTH FOND DU LAC</t>
  </si>
  <si>
    <t>NORTH LAKE</t>
  </si>
  <si>
    <t>BOULDER JUNCTION J1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</si>
  <si>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</si>
  <si>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</si>
  <si>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</si>
  <si>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</si>
  <si>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</si>
  <si>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</si>
  <si>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</si>
  <si>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</si>
  <si>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</si>
  <si>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</si>
  <si>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</si>
  <si>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</si>
  <si>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</si>
  <si>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</si>
  <si>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</si>
  <si>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</si>
  <si>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</si>
  <si>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</si>
  <si>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</si>
  <si>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</si>
  <si>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</si>
  <si>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</si>
  <si>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</si>
  <si>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</si>
  <si>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</si>
  <si>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</si>
  <si>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</si>
  <si>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</si>
  <si>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</si>
  <si>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</si>
  <si>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</si>
  <si>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</si>
  <si>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</si>
  <si>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</si>
  <si>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</si>
  <si>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</si>
  <si>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</si>
  <si>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</si>
  <si>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</si>
  <si>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</si>
  <si>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</si>
  <si>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</si>
  <si>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</si>
  <si>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</si>
  <si>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</si>
  <si>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</si>
  <si>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</si>
  <si>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</si>
  <si>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</si>
  <si>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</si>
  <si>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</si>
  <si>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</si>
  <si>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</si>
  <si>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RICHFIELD J 1</t>
  </si>
  <si>
    <t>RICHLAND</t>
  </si>
  <si>
    <t>RICHMOND</t>
  </si>
  <si>
    <t>RIO COMMUNITY</t>
  </si>
  <si>
    <t>RIPON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</si>
  <si>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</si>
  <si>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</si>
  <si>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</si>
  <si>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</si>
  <si>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</si>
  <si>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</si>
  <si>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</si>
  <si>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Rubicon J6</t>
  </si>
  <si>
    <t>RUBICON J6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</si>
  <si>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</si>
  <si>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</si>
  <si>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</si>
  <si>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</si>
  <si>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</si>
  <si>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</si>
  <si>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</si>
  <si>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</si>
  <si>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</si>
  <si>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</si>
  <si>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</si>
  <si>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</si>
  <si>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</si>
  <si>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</si>
  <si>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</si>
  <si>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</si>
  <si>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</si>
  <si>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</si>
  <si>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</si>
  <si>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</si>
  <si>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</si>
  <si>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</si>
  <si>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</si>
  <si>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</si>
  <si>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</si>
  <si>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</si>
  <si>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</si>
  <si>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</si>
  <si>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</si>
  <si>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</si>
  <si>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</si>
  <si>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</si>
  <si>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</si>
  <si>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</si>
  <si>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</si>
  <si>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</si>
  <si>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</si>
  <si>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</si>
  <si>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</si>
  <si>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</si>
  <si>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</si>
  <si>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</si>
  <si>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</si>
  <si>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</si>
  <si>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</si>
  <si>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</si>
  <si>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</si>
  <si>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</si>
  <si>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</si>
  <si>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</si>
  <si>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</si>
  <si>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</si>
  <si>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</si>
  <si>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</si>
  <si>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</si>
  <si>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</si>
  <si>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</si>
  <si>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</si>
  <si>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</si>
  <si>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</si>
  <si>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</si>
  <si>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</si>
  <si>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J1 (V)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</si>
  <si>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</si>
  <si>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</si>
  <si>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</si>
  <si>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</si>
  <si>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</si>
  <si>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</si>
  <si>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</si>
  <si>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</si>
  <si>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</si>
  <si>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</si>
  <si>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</si>
  <si>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</si>
  <si>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</si>
  <si>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</si>
  <si>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</si>
  <si>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</si>
  <si>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</si>
  <si>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</si>
  <si>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</si>
  <si>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</si>
  <si>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</si>
  <si>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</si>
  <si>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</si>
  <si>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</si>
  <si>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</si>
  <si>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</si>
  <si>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</si>
  <si>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</si>
  <si>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</si>
  <si>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</si>
  <si>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</si>
  <si>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</si>
  <si>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</si>
  <si>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</si>
  <si>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</si>
  <si>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</si>
  <si>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</si>
  <si>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</si>
  <si>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</si>
  <si>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</si>
  <si>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(9) FY 18 District's Share of appropriation</t>
  </si>
  <si>
    <t>De soto Area</t>
  </si>
  <si>
    <r>
      <t xml:space="preserve">District Name 
</t>
    </r>
    <r>
      <rPr>
        <b/>
        <sz val="10"/>
        <color theme="1"/>
        <rFont val="Arial"/>
        <family val="2"/>
      </rPr>
      <t xml:space="preserve">
</t>
    </r>
    <r>
      <rPr>
        <b/>
        <sz val="11"/>
        <color rgb="FFFF0000"/>
        <rFont val="Arial"/>
        <family val="2"/>
      </rPr>
      <t>As of 8:05 PM on 05-09-2018</t>
    </r>
  </si>
  <si>
    <t>Totals</t>
  </si>
  <si>
    <t>Appropiraiton</t>
  </si>
  <si>
    <t xml:space="preserve"> FY18 LEA's Share of Stop Gap</t>
  </si>
  <si>
    <t>FY17 Districts Payments qualifying for Stop Gap</t>
  </si>
  <si>
    <t>50% of FY17 Districts Payments qualifying for Stop Gap</t>
  </si>
  <si>
    <t>Stop Gap payment in June of 2018</t>
  </si>
  <si>
    <t>count</t>
  </si>
  <si>
    <t>FY18 Districts qualified for Stop Gap</t>
  </si>
  <si>
    <r>
      <t xml:space="preserve">District Name 
</t>
    </r>
    <r>
      <rPr>
        <b/>
        <sz val="9"/>
        <rFont val="Arial"/>
        <family val="2"/>
      </rPr>
      <t>As of 9:00 AM on 05-29-2018</t>
    </r>
  </si>
  <si>
    <t>2017 Wisconsin Act 59 - Stop Gap measure benefits districts that received a payment in the previous school year but not this school year.</t>
  </si>
  <si>
    <t>number o qualifying</t>
  </si>
  <si>
    <t>Total</t>
  </si>
  <si>
    <t>Terry Casper's work 05-30-2018</t>
  </si>
  <si>
    <r>
      <t xml:space="preserve">District Name 
</t>
    </r>
    <r>
      <rPr>
        <b/>
        <sz val="9"/>
        <rFont val="Arial"/>
        <family val="2"/>
      </rPr>
      <t>As of 1:40 PM 06-05-2018</t>
    </r>
  </si>
  <si>
    <r>
      <t>District</t>
    </r>
    <r>
      <rPr>
        <b/>
        <sz val="11"/>
        <color rgb="FFC00000"/>
        <rFont val="Arial"/>
        <family val="2"/>
      </rPr>
      <t xml:space="preserve">
As of 1:40 PM 06-05-2018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</si>
</sst>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000"/>
    <numFmt numFmtId="165" formatCode="_(* #,##0.0000_);_(* \(#,##0.0000\);_(* &quot;-&quot;??_);_(@_)"/>
    <numFmt numFmtId="166" formatCode="_(* #,##0_);_(* \(#,##0\);_(* &quot;-&quot;??_);_(@_)"/>
    <numFmt numFmtId="167" formatCode="0.0000000%"/>
    <numFmt numFmtId="168" formatCode="0.000000%"/>
  </numFmts>
  <fonts count="4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sz val="10"/>
      <color theme="1"/>
      <name val="Arial Black"/>
      <family val="2"/>
    </font>
    <font>
      <b/>
      <sz val="10"/>
      <color theme="1"/>
      <name val="Arial Black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1"/>
      <name val="Arial"/>
      <family val="2"/>
    </font>
    <font>
      <b/>
      <sz val="9"/>
      <color theme="1"/>
      <name val="Arial Black"/>
      <family val="2"/>
    </font>
    <font>
      <b/>
      <sz val="9.5"/>
      <color theme="1"/>
      <name val="Arial Black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 Black"/>
      <family val="2"/>
    </font>
    <font>
      <b/>
      <sz val="9"/>
      <name val="Arial Black"/>
      <family val="2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u/>
      <sz val="11"/>
      <name val="Arial"/>
      <family val="2"/>
    </font>
    <font>
      <b/>
      <i/>
      <sz val="12"/>
      <color theme="5" tint="-0.499984740745262"/>
      <name val="Arial Narrow"/>
      <family val="2"/>
    </font>
    <font>
      <b/>
      <i/>
      <sz val="12"/>
      <color theme="5" tint="-0.499984740745262"/>
      <name val="Arial Black"/>
      <family val="2"/>
    </font>
    <font>
      <b/>
      <i/>
      <sz val="11"/>
      <color theme="5" tint="-0.499984740745262"/>
      <name val="Arial Narrow"/>
      <family val="2"/>
    </font>
    <font>
      <b/>
      <sz val="11"/>
      <color rgb="FFFF0000"/>
      <name val="Arial"/>
      <family val="2"/>
    </font>
    <font>
      <b/>
      <sz val="10"/>
      <color rgb="FFFF0000"/>
      <name val="Arial Black"/>
      <family val="2"/>
    </font>
    <font>
      <sz val="11"/>
      <color theme="1"/>
      <name val="Arial Black"/>
      <family val="2"/>
    </font>
    <font>
      <b/>
      <sz val="11"/>
      <color rgb="FFC00000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2"/>
      <color rgb="FF292F33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4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4">
    <xf numFmtId="0" fontId="0" fillId="0" borderId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26">
    <xf numFmtId="0" fontId="0" fillId="0" borderId="0" xfId="0"/>
    <xf numFmtId="0" fontId="2" fillId="2" borderId="0" xfId="1" applyFont="1" applyFill="1"/>
    <xf numFmtId="4" fontId="2" fillId="2" borderId="0" xfId="0" applyNumberFormat="1" applyFont="1" applyFill="1"/>
    <xf numFmtId="0" fontId="0" fillId="0" borderId="0" xfId="0" applyAlignment="1">
      <alignment wrapText="1"/>
    </xf>
    <xf numFmtId="3" fontId="0" fillId="0" borderId="0" xfId="0" applyNumberFormat="1"/>
    <xf numFmtId="164" fontId="0" fillId="0" borderId="0" xfId="0" applyNumberFormat="1" applyAlignment="1">
      <alignment horizontal="center"/>
    </xf>
    <xf numFmtId="4" fontId="0" fillId="0" borderId="0" xfId="0" applyNumberFormat="1"/>
    <xf numFmtId="164" fontId="3" fillId="0" borderId="0" xfId="0" applyNumberFormat="1" applyFont="1" applyAlignment="1">
      <alignment horizontal="center"/>
    </xf>
    <xf numFmtId="0" fontId="3" fillId="0" borderId="0" xfId="0" applyFont="1"/>
    <xf numFmtId="3" fontId="3" fillId="0" borderId="0" xfId="0" applyNumberFormat="1" applyFont="1"/>
    <xf numFmtId="4" fontId="3" fillId="0" borderId="0" xfId="0" applyNumberFormat="1" applyFont="1"/>
    <xf numFmtId="16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165" fontId="5" fillId="0" borderId="0" xfId="2" applyNumberFormat="1" applyFont="1" applyFill="1" applyProtection="1">
      <protection locked="0"/>
    </xf>
    <xf numFmtId="0" fontId="0" fillId="0" borderId="0" xfId="0" applyFont="1" applyFill="1"/>
    <xf numFmtId="0" fontId="6" fillId="0" borderId="0" xfId="0" applyFont="1"/>
    <xf numFmtId="43" fontId="6" fillId="0" borderId="0" xfId="0" applyNumberFormat="1" applyFont="1" applyFill="1"/>
    <xf numFmtId="43" fontId="6" fillId="3" borderId="0" xfId="0" applyNumberFormat="1" applyFont="1" applyFill="1"/>
    <xf numFmtId="165" fontId="5" fillId="0" borderId="0" xfId="2" applyNumberFormat="1" applyFont="1" applyFill="1" applyAlignment="1" applyProtection="1">
      <alignment horizontal="right"/>
      <protection locked="0"/>
    </xf>
    <xf numFmtId="165" fontId="5" fillId="0" borderId="0" xfId="2" applyNumberFormat="1" applyFont="1" applyFill="1" applyAlignment="1">
      <alignment horizontal="right"/>
    </xf>
    <xf numFmtId="0" fontId="0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165" fontId="5" fillId="0" borderId="0" xfId="2" applyNumberFormat="1" applyFont="1" applyFill="1" applyBorder="1" applyProtection="1">
      <protection locked="0"/>
    </xf>
    <xf numFmtId="0" fontId="6" fillId="0" borderId="0" xfId="0" applyFont="1" applyBorder="1"/>
    <xf numFmtId="43" fontId="6" fillId="0" borderId="0" xfId="0" applyNumberFormat="1" applyFont="1" applyFill="1" applyBorder="1"/>
    <xf numFmtId="165" fontId="5" fillId="0" borderId="0" xfId="2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" fillId="4" borderId="0" xfId="1" applyFont="1" applyFill="1" applyAlignment="1">
      <alignment horizontal="center" vertical="center"/>
    </xf>
    <xf numFmtId="0" fontId="5" fillId="4" borderId="0" xfId="1" applyFont="1" applyFill="1" applyAlignment="1">
      <alignment vertical="center" wrapText="1"/>
    </xf>
    <xf numFmtId="3" fontId="5" fillId="4" borderId="0" xfId="1" applyNumberFormat="1" applyFont="1" applyFill="1" applyAlignment="1">
      <alignment vertical="center"/>
    </xf>
    <xf numFmtId="4" fontId="5" fillId="4" borderId="2" xfId="1" applyNumberFormat="1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0" fontId="5" fillId="4" borderId="0" xfId="0" applyFont="1" applyFill="1" applyAlignment="1">
      <alignment horizontal="center" vertical="center" wrapText="1"/>
    </xf>
    <xf numFmtId="165" fontId="5" fillId="4" borderId="0" xfId="2" applyNumberFormat="1" applyFont="1" applyFill="1" applyAlignment="1">
      <alignment horizontal="center" vertical="center" wrapText="1"/>
    </xf>
    <xf numFmtId="4" fontId="5" fillId="4" borderId="0" xfId="1" applyNumberFormat="1" applyFont="1" applyFill="1" applyBorder="1" applyAlignment="1">
      <alignment vertical="center"/>
    </xf>
    <xf numFmtId="0" fontId="3" fillId="0" borderId="0" xfId="0" applyFont="1" applyBorder="1"/>
    <xf numFmtId="3" fontId="3" fillId="0" borderId="0" xfId="0" applyNumberFormat="1" applyFont="1" applyBorder="1"/>
    <xf numFmtId="4" fontId="3" fillId="0" borderId="0" xfId="0" applyNumberFormat="1" applyFont="1" applyBorder="1"/>
    <xf numFmtId="164" fontId="3" fillId="3" borderId="0" xfId="0" applyNumberFormat="1" applyFont="1" applyFill="1" applyAlignment="1">
      <alignment horizontal="center"/>
    </xf>
    <xf numFmtId="0" fontId="3" fillId="3" borderId="0" xfId="0" applyFont="1" applyFill="1"/>
    <xf numFmtId="3" fontId="3" fillId="3" borderId="0" xfId="0" applyNumberFormat="1" applyFont="1" applyFill="1"/>
    <xf numFmtId="4" fontId="3" fillId="3" borderId="0" xfId="0" applyNumberFormat="1" applyFont="1" applyFill="1"/>
    <xf numFmtId="0" fontId="0" fillId="3" borderId="0" xfId="0" applyFill="1"/>
    <xf numFmtId="164" fontId="0" fillId="3" borderId="0" xfId="0" applyNumberFormat="1" applyFill="1"/>
    <xf numFmtId="0" fontId="6" fillId="3" borderId="0" xfId="0" applyFont="1" applyFill="1"/>
    <xf numFmtId="0" fontId="6" fillId="3" borderId="0" xfId="0" applyFont="1" applyFill="1" applyAlignment="1">
      <alignment horizontal="center"/>
    </xf>
    <xf numFmtId="165" fontId="5" fillId="3" borderId="0" xfId="2" applyNumberFormat="1" applyFont="1" applyFill="1" applyProtection="1">
      <protection locked="0"/>
    </xf>
    <xf numFmtId="0" fontId="0" fillId="3" borderId="0" xfId="0" applyFont="1" applyFill="1"/>
    <xf numFmtId="0" fontId="6" fillId="3" borderId="0" xfId="0" applyFont="1" applyFill="1" applyBorder="1"/>
    <xf numFmtId="0" fontId="6" fillId="3" borderId="0" xfId="0" applyFont="1" applyFill="1" applyBorder="1" applyAlignment="1">
      <alignment horizontal="center"/>
    </xf>
    <xf numFmtId="165" fontId="5" fillId="3" borderId="0" xfId="2" applyNumberFormat="1" applyFont="1" applyFill="1" applyBorder="1" applyProtection="1">
      <protection locked="0"/>
    </xf>
    <xf numFmtId="165" fontId="5" fillId="3" borderId="0" xfId="2" applyNumberFormat="1" applyFont="1" applyFill="1" applyAlignment="1">
      <alignment horizontal="right"/>
    </xf>
    <xf numFmtId="165" fontId="5" fillId="3" borderId="0" xfId="2" applyNumberFormat="1" applyFont="1" applyFill="1" applyAlignment="1" applyProtection="1">
      <alignment horizontal="right"/>
      <protection locked="0"/>
    </xf>
    <xf numFmtId="164" fontId="3" fillId="6" borderId="0" xfId="0" applyNumberFormat="1" applyFont="1" applyFill="1" applyAlignment="1">
      <alignment horizontal="center"/>
    </xf>
    <xf numFmtId="0" fontId="3" fillId="6" borderId="0" xfId="0" applyFont="1" applyFill="1"/>
    <xf numFmtId="3" fontId="3" fillId="6" borderId="0" xfId="0" applyNumberFormat="1" applyFont="1" applyFill="1"/>
    <xf numFmtId="4" fontId="3" fillId="6" borderId="0" xfId="0" applyNumberFormat="1" applyFont="1" applyFill="1"/>
    <xf numFmtId="4" fontId="6" fillId="6" borderId="0" xfId="0" applyNumberFormat="1" applyFont="1" applyFill="1"/>
    <xf numFmtId="0" fontId="0" fillId="6" borderId="0" xfId="0" applyFill="1"/>
    <xf numFmtId="164" fontId="0" fillId="6" borderId="0" xfId="0" applyNumberFormat="1" applyFill="1"/>
    <xf numFmtId="0" fontId="6" fillId="6" borderId="0" xfId="0" applyFont="1" applyFill="1"/>
    <xf numFmtId="0" fontId="6" fillId="6" borderId="0" xfId="0" applyFont="1" applyFill="1" applyAlignment="1">
      <alignment horizontal="center"/>
    </xf>
    <xf numFmtId="165" fontId="5" fillId="6" borderId="0" xfId="2" applyNumberFormat="1" applyFont="1" applyFill="1" applyProtection="1">
      <protection locked="0"/>
    </xf>
    <xf numFmtId="0" fontId="0" fillId="6" borderId="0" xfId="0" applyFont="1" applyFill="1"/>
    <xf numFmtId="43" fontId="6" fillId="6" borderId="0" xfId="0" applyNumberFormat="1" applyFont="1" applyFill="1"/>
    <xf numFmtId="165" fontId="5" fillId="6" borderId="0" xfId="2" applyNumberFormat="1" applyFont="1" applyFill="1" applyAlignment="1" applyProtection="1">
      <alignment horizontal="right"/>
      <protection locked="0"/>
    </xf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horizontal="center" vertical="center"/>
    </xf>
    <xf numFmtId="0" fontId="7" fillId="7" borderId="4" xfId="0" applyFont="1" applyFill="1" applyBorder="1"/>
    <xf numFmtId="3" fontId="13" fillId="7" borderId="2" xfId="0" applyNumberFormat="1" applyFont="1" applyFill="1" applyBorder="1"/>
    <xf numFmtId="3" fontId="13" fillId="0" borderId="5" xfId="0" applyNumberFormat="1" applyFont="1" applyBorder="1"/>
    <xf numFmtId="3" fontId="13" fillId="0" borderId="6" xfId="0" applyNumberFormat="1" applyFont="1" applyBorder="1"/>
    <xf numFmtId="3" fontId="13" fillId="0" borderId="3" xfId="0" applyNumberFormat="1" applyFont="1" applyBorder="1"/>
    <xf numFmtId="0" fontId="14" fillId="0" borderId="0" xfId="0" applyFont="1"/>
    <xf numFmtId="2" fontId="14" fillId="0" borderId="0" xfId="0" applyNumberFormat="1" applyFont="1"/>
    <xf numFmtId="0" fontId="15" fillId="0" borderId="0" xfId="0" applyFont="1"/>
    <xf numFmtId="0" fontId="16" fillId="0" borderId="0" xfId="0" applyFont="1"/>
    <xf numFmtId="0" fontId="18" fillId="4" borderId="7" xfId="0" applyFont="1" applyFill="1" applyBorder="1" applyAlignment="1">
      <alignment horizontal="right"/>
    </xf>
    <xf numFmtId="0" fontId="18" fillId="4" borderId="0" xfId="0" applyFont="1" applyFill="1"/>
    <xf numFmtId="2" fontId="18" fillId="4" borderId="0" xfId="0" applyNumberFormat="1" applyFont="1" applyFill="1"/>
    <xf numFmtId="2" fontId="15" fillId="0" borderId="0" xfId="0" applyNumberFormat="1" applyFont="1"/>
    <xf numFmtId="43" fontId="15" fillId="0" borderId="0" xfId="0" applyNumberFormat="1" applyFont="1"/>
    <xf numFmtId="0" fontId="18" fillId="7" borderId="9" xfId="0" applyFont="1" applyFill="1" applyBorder="1" applyAlignment="1">
      <alignment horizontal="right"/>
    </xf>
    <xf numFmtId="166" fontId="15" fillId="7" borderId="2" xfId="2" applyNumberFormat="1" applyFont="1" applyFill="1" applyBorder="1"/>
    <xf numFmtId="2" fontId="18" fillId="0" borderId="0" xfId="0" applyNumberFormat="1" applyFont="1"/>
    <xf numFmtId="4" fontId="18" fillId="0" borderId="0" xfId="0" applyNumberFormat="1" applyFont="1"/>
    <xf numFmtId="0" fontId="18" fillId="9" borderId="6" xfId="0" applyFont="1" applyFill="1" applyBorder="1" applyAlignment="1">
      <alignment horizontal="right"/>
    </xf>
    <xf numFmtId="0" fontId="18" fillId="9" borderId="0" xfId="0" applyFont="1" applyFill="1"/>
    <xf numFmtId="0" fontId="18" fillId="9" borderId="0" xfId="0" applyNumberFormat="1" applyFont="1" applyFill="1"/>
    <xf numFmtId="4" fontId="18" fillId="9" borderId="0" xfId="0" applyNumberFormat="1" applyFont="1" applyFill="1"/>
    <xf numFmtId="43" fontId="15" fillId="9" borderId="2" xfId="0" applyNumberFormat="1" applyFont="1" applyFill="1" applyBorder="1"/>
    <xf numFmtId="0" fontId="18" fillId="5" borderId="6" xfId="0" applyFont="1" applyFill="1" applyBorder="1" applyAlignment="1">
      <alignment horizontal="right"/>
    </xf>
    <xf numFmtId="0" fontId="18" fillId="5" borderId="0" xfId="0" applyFont="1" applyFill="1"/>
    <xf numFmtId="0" fontId="18" fillId="5" borderId="0" xfId="0" applyNumberFormat="1" applyFont="1" applyFill="1"/>
    <xf numFmtId="4" fontId="18" fillId="5" borderId="0" xfId="0" applyNumberFormat="1" applyFont="1" applyFill="1"/>
    <xf numFmtId="43" fontId="15" fillId="5" borderId="2" xfId="0" applyNumberFormat="1" applyFont="1" applyFill="1" applyBorder="1"/>
    <xf numFmtId="0" fontId="18" fillId="3" borderId="6" xfId="0" applyFont="1" applyFill="1" applyBorder="1" applyAlignment="1">
      <alignment horizontal="right"/>
    </xf>
    <xf numFmtId="0" fontId="18" fillId="3" borderId="0" xfId="0" applyFont="1" applyFill="1"/>
    <xf numFmtId="0" fontId="18" fillId="3" borderId="0" xfId="0" applyNumberFormat="1" applyFont="1" applyFill="1"/>
    <xf numFmtId="4" fontId="18" fillId="3" borderId="0" xfId="0" applyNumberFormat="1" applyFont="1" applyFill="1"/>
    <xf numFmtId="0" fontId="15" fillId="3" borderId="0" xfId="0" applyFont="1" applyFill="1"/>
    <xf numFmtId="0" fontId="11" fillId="3" borderId="0" xfId="0" applyFont="1" applyFill="1"/>
    <xf numFmtId="2" fontId="15" fillId="3" borderId="0" xfId="0" applyNumberFormat="1" applyFont="1" applyFill="1"/>
    <xf numFmtId="4" fontId="19" fillId="3" borderId="2" xfId="0" applyNumberFormat="1" applyFont="1" applyFill="1" applyBorder="1"/>
    <xf numFmtId="0" fontId="16" fillId="3" borderId="0" xfId="0" applyFont="1" applyFill="1"/>
    <xf numFmtId="4" fontId="15" fillId="3" borderId="2" xfId="0" applyNumberFormat="1" applyFont="1" applyFill="1" applyBorder="1"/>
    <xf numFmtId="0" fontId="18" fillId="10" borderId="6" xfId="0" applyFont="1" applyFill="1" applyBorder="1" applyAlignment="1">
      <alignment horizontal="right"/>
    </xf>
    <xf numFmtId="0" fontId="18" fillId="10" borderId="0" xfId="0" applyFont="1" applyFill="1"/>
    <xf numFmtId="0" fontId="18" fillId="10" borderId="0" xfId="0" applyNumberFormat="1" applyFont="1" applyFill="1"/>
    <xf numFmtId="4" fontId="18" fillId="10" borderId="0" xfId="0" applyNumberFormat="1" applyFont="1" applyFill="1"/>
    <xf numFmtId="0" fontId="15" fillId="10" borderId="0" xfId="0" applyFont="1" applyFill="1"/>
    <xf numFmtId="0" fontId="11" fillId="10" borderId="0" xfId="0" applyFont="1" applyFill="1"/>
    <xf numFmtId="2" fontId="15" fillId="10" borderId="0" xfId="0" applyNumberFormat="1" applyFont="1" applyFill="1"/>
    <xf numFmtId="3" fontId="19" fillId="10" borderId="2" xfId="0" applyNumberFormat="1" applyFont="1" applyFill="1" applyBorder="1"/>
    <xf numFmtId="0" fontId="16" fillId="10" borderId="0" xfId="0" applyFont="1" applyFill="1"/>
    <xf numFmtId="0" fontId="0" fillId="10" borderId="0" xfId="0" applyFill="1"/>
    <xf numFmtId="3" fontId="15" fillId="10" borderId="2" xfId="0" applyNumberFormat="1" applyFont="1" applyFill="1" applyBorder="1"/>
    <xf numFmtId="0" fontId="18" fillId="11" borderId="6" xfId="0" applyFont="1" applyFill="1" applyBorder="1" applyAlignment="1">
      <alignment horizontal="right"/>
    </xf>
    <xf numFmtId="0" fontId="18" fillId="11" borderId="0" xfId="0" applyFont="1" applyFill="1"/>
    <xf numFmtId="0" fontId="18" fillId="11" borderId="0" xfId="0" applyNumberFormat="1" applyFont="1" applyFill="1"/>
    <xf numFmtId="4" fontId="18" fillId="11" borderId="0" xfId="0" applyNumberFormat="1" applyFont="1" applyFill="1"/>
    <xf numFmtId="0" fontId="15" fillId="11" borderId="0" xfId="0" applyFont="1" applyFill="1"/>
    <xf numFmtId="0" fontId="11" fillId="11" borderId="0" xfId="0" applyFont="1" applyFill="1"/>
    <xf numFmtId="2" fontId="15" fillId="11" borderId="0" xfId="0" applyNumberFormat="1" applyFont="1" applyFill="1"/>
    <xf numFmtId="167" fontId="19" fillId="11" borderId="2" xfId="3" applyNumberFormat="1" applyFont="1" applyFill="1" applyBorder="1"/>
    <xf numFmtId="0" fontId="16" fillId="11" borderId="0" xfId="0" applyFont="1" applyFill="1"/>
    <xf numFmtId="0" fontId="0" fillId="11" borderId="0" xfId="0" applyFill="1"/>
    <xf numFmtId="168" fontId="15" fillId="11" borderId="2" xfId="3" applyNumberFormat="1" applyFont="1" applyFill="1" applyBorder="1"/>
    <xf numFmtId="164" fontId="6" fillId="0" borderId="0" xfId="0" applyNumberFormat="1" applyFont="1" applyAlignment="1">
      <alignment horizontal="center"/>
    </xf>
    <xf numFmtId="3" fontId="6" fillId="0" borderId="0" xfId="0" applyNumberFormat="1" applyFont="1"/>
    <xf numFmtId="4" fontId="6" fillId="0" borderId="0" xfId="0" applyNumberFormat="1" applyFont="1"/>
    <xf numFmtId="0" fontId="14" fillId="12" borderId="2" xfId="0" applyNumberFormat="1" applyFont="1" applyFill="1" applyBorder="1" applyAlignment="1">
      <alignment horizontal="center" vertical="center"/>
    </xf>
    <xf numFmtId="4" fontId="20" fillId="12" borderId="10" xfId="0" applyNumberFormat="1" applyFont="1" applyFill="1" applyBorder="1" applyAlignment="1">
      <alignment vertical="center"/>
    </xf>
    <xf numFmtId="4" fontId="21" fillId="12" borderId="11" xfId="0" applyNumberFormat="1" applyFont="1" applyFill="1" applyBorder="1"/>
    <xf numFmtId="4" fontId="18" fillId="12" borderId="11" xfId="0" applyNumberFormat="1" applyFont="1" applyFill="1" applyBorder="1"/>
    <xf numFmtId="4" fontId="22" fillId="12" borderId="11" xfId="0" applyNumberFormat="1" applyFont="1" applyFill="1" applyBorder="1"/>
    <xf numFmtId="0" fontId="22" fillId="12" borderId="11" xfId="0" applyFont="1" applyFill="1" applyBorder="1"/>
    <xf numFmtId="0" fontId="21" fillId="12" borderId="11" xfId="0" applyFont="1" applyFill="1" applyBorder="1"/>
    <xf numFmtId="0" fontId="23" fillId="12" borderId="11" xfId="0" applyFont="1" applyFill="1" applyBorder="1"/>
    <xf numFmtId="0" fontId="16" fillId="12" borderId="11" xfId="0" applyFont="1" applyFill="1" applyBorder="1"/>
    <xf numFmtId="0" fontId="11" fillId="12" borderId="11" xfId="0" applyFont="1" applyFill="1" applyBorder="1"/>
    <xf numFmtId="0" fontId="0" fillId="12" borderId="11" xfId="0" applyFill="1" applyBorder="1"/>
    <xf numFmtId="0" fontId="0" fillId="12" borderId="5" xfId="0" applyFill="1" applyBorder="1"/>
    <xf numFmtId="0" fontId="14" fillId="0" borderId="2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vertical="center"/>
    </xf>
    <xf numFmtId="4" fontId="21" fillId="0" borderId="11" xfId="0" applyNumberFormat="1" applyFont="1" applyBorder="1"/>
    <xf numFmtId="4" fontId="18" fillId="0" borderId="11" xfId="0" applyNumberFormat="1" applyFont="1" applyBorder="1"/>
    <xf numFmtId="4" fontId="22" fillId="0" borderId="11" xfId="0" applyNumberFormat="1" applyFont="1" applyBorder="1"/>
    <xf numFmtId="0" fontId="22" fillId="0" borderId="11" xfId="0" applyFont="1" applyBorder="1"/>
    <xf numFmtId="0" fontId="21" fillId="0" borderId="11" xfId="0" applyFont="1" applyBorder="1"/>
    <xf numFmtId="0" fontId="23" fillId="0" borderId="11" xfId="0" applyFont="1" applyBorder="1"/>
    <xf numFmtId="0" fontId="16" fillId="0" borderId="11" xfId="0" applyFont="1" applyBorder="1"/>
    <xf numFmtId="0" fontId="11" fillId="0" borderId="11" xfId="0" applyFont="1" applyBorder="1"/>
    <xf numFmtId="0" fontId="0" fillId="0" borderId="11" xfId="0" applyBorder="1"/>
    <xf numFmtId="0" fontId="0" fillId="0" borderId="5" xfId="0" applyBorder="1"/>
    <xf numFmtId="0" fontId="14" fillId="12" borderId="12" xfId="0" applyNumberFormat="1" applyFont="1" applyFill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0" fontId="23" fillId="0" borderId="5" xfId="0" applyFont="1" applyBorder="1"/>
    <xf numFmtId="164" fontId="18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43" fontId="6" fillId="0" borderId="0" xfId="2" applyFont="1" applyAlignment="1">
      <alignment horizontal="center" vertical="center"/>
    </xf>
    <xf numFmtId="43" fontId="0" fillId="0" borderId="0" xfId="2" applyFont="1"/>
    <xf numFmtId="43" fontId="0" fillId="3" borderId="0" xfId="2" applyFont="1" applyFill="1"/>
    <xf numFmtId="43" fontId="0" fillId="6" borderId="0" xfId="2" applyFont="1" applyFill="1"/>
    <xf numFmtId="164" fontId="10" fillId="0" borderId="0" xfId="0" applyNumberFormat="1" applyFont="1"/>
    <xf numFmtId="0" fontId="10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4" fontId="8" fillId="0" borderId="0" xfId="0" applyNumberFormat="1" applyFont="1" applyFill="1" applyAlignment="1">
      <alignment horizontal="center" vertical="center"/>
    </xf>
    <xf numFmtId="4" fontId="8" fillId="0" borderId="0" xfId="1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165" fontId="8" fillId="0" borderId="0" xfId="2" applyNumberFormat="1" applyFont="1" applyFill="1" applyAlignment="1">
      <alignment horizontal="center" vertical="center" wrapText="1"/>
    </xf>
    <xf numFmtId="4" fontId="8" fillId="0" borderId="2" xfId="1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27" fillId="0" borderId="0" xfId="0" applyNumberFormat="1" applyFont="1" applyAlignment="1">
      <alignment horizontal="center"/>
    </xf>
    <xf numFmtId="0" fontId="27" fillId="0" borderId="0" xfId="0" applyFont="1"/>
    <xf numFmtId="3" fontId="27" fillId="0" borderId="0" xfId="0" applyNumberFormat="1" applyFont="1"/>
    <xf numFmtId="4" fontId="27" fillId="0" borderId="0" xfId="0" applyNumberFormat="1" applyFont="1"/>
    <xf numFmtId="0" fontId="28" fillId="0" borderId="0" xfId="0" applyFont="1"/>
    <xf numFmtId="164" fontId="28" fillId="0" borderId="0" xfId="0" applyNumberFormat="1" applyFont="1"/>
    <xf numFmtId="0" fontId="29" fillId="0" borderId="0" xfId="0" applyFont="1" applyFill="1"/>
    <xf numFmtId="0" fontId="29" fillId="0" borderId="0" xfId="0" applyFont="1" applyFill="1" applyAlignment="1">
      <alignment horizontal="center"/>
    </xf>
    <xf numFmtId="165" fontId="30" fillId="0" borderId="0" xfId="2" applyNumberFormat="1" applyFont="1" applyFill="1" applyProtection="1">
      <protection locked="0"/>
    </xf>
    <xf numFmtId="0" fontId="28" fillId="0" borderId="0" xfId="0" applyFont="1" applyFill="1"/>
    <xf numFmtId="0" fontId="29" fillId="0" borderId="0" xfId="0" applyFont="1" applyAlignment="1">
      <alignment horizontal="center"/>
    </xf>
    <xf numFmtId="0" fontId="29" fillId="0" borderId="0" xfId="0" applyFont="1"/>
    <xf numFmtId="43" fontId="29" fillId="0" borderId="0" xfId="0" applyNumberFormat="1" applyFont="1" applyFill="1"/>
    <xf numFmtId="0" fontId="23" fillId="12" borderId="5" xfId="0" applyFont="1" applyFill="1" applyBorder="1"/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4" fontId="6" fillId="9" borderId="2" xfId="0" applyNumberFormat="1" applyFont="1" applyFill="1" applyBorder="1"/>
    <xf numFmtId="4" fontId="6" fillId="4" borderId="2" xfId="0" applyNumberFormat="1" applyFont="1" applyFill="1" applyBorder="1"/>
    <xf numFmtId="3" fontId="6" fillId="3" borderId="2" xfId="0" applyNumberFormat="1" applyFont="1" applyFill="1" applyBorder="1"/>
    <xf numFmtId="3" fontId="6" fillId="7" borderId="2" xfId="0" applyNumberFormat="1" applyFont="1" applyFill="1" applyBorder="1"/>
    <xf numFmtId="4" fontId="6" fillId="10" borderId="2" xfId="0" applyNumberFormat="1" applyFont="1" applyFill="1" applyBorder="1"/>
    <xf numFmtId="43" fontId="15" fillId="10" borderId="2" xfId="0" applyNumberFormat="1" applyFont="1" applyFill="1" applyBorder="1"/>
    <xf numFmtId="0" fontId="18" fillId="14" borderId="0" xfId="0" applyFont="1" applyFill="1"/>
    <xf numFmtId="0" fontId="18" fillId="14" borderId="0" xfId="0" applyNumberFormat="1" applyFont="1" applyFill="1"/>
    <xf numFmtId="4" fontId="18" fillId="14" borderId="0" xfId="0" applyNumberFormat="1" applyFont="1" applyFill="1"/>
    <xf numFmtId="0" fontId="15" fillId="14" borderId="0" xfId="0" applyFont="1" applyFill="1"/>
    <xf numFmtId="0" fontId="11" fillId="14" borderId="0" xfId="0" applyFont="1" applyFill="1"/>
    <xf numFmtId="2" fontId="15" fillId="14" borderId="0" xfId="0" applyNumberFormat="1" applyFont="1" applyFill="1"/>
    <xf numFmtId="3" fontId="19" fillId="14" borderId="2" xfId="0" applyNumberFormat="1" applyFont="1" applyFill="1" applyBorder="1"/>
    <xf numFmtId="167" fontId="26" fillId="11" borderId="2" xfId="0" applyNumberFormat="1" applyFont="1" applyFill="1" applyBorder="1" applyAlignment="1">
      <alignment vertical="center"/>
    </xf>
    <xf numFmtId="3" fontId="5" fillId="3" borderId="2" xfId="1" applyNumberFormat="1" applyFont="1" applyFill="1" applyBorder="1" applyAlignment="1">
      <alignment vertical="center"/>
    </xf>
    <xf numFmtId="4" fontId="5" fillId="9" borderId="2" xfId="1" applyNumberFormat="1" applyFont="1" applyFill="1" applyBorder="1" applyAlignment="1">
      <alignment vertical="center"/>
    </xf>
    <xf numFmtId="4" fontId="5" fillId="10" borderId="2" xfId="1" applyNumberFormat="1" applyFont="1" applyFill="1" applyBorder="1" applyAlignment="1">
      <alignment vertical="center"/>
    </xf>
    <xf numFmtId="3" fontId="5" fillId="7" borderId="2" xfId="1" applyNumberFormat="1" applyFont="1" applyFill="1" applyBorder="1" applyAlignment="1">
      <alignment vertical="center"/>
    </xf>
    <xf numFmtId="3" fontId="5" fillId="7" borderId="0" xfId="1" applyNumberFormat="1" applyFont="1" applyFill="1" applyBorder="1" applyAlignment="1">
      <alignment vertical="center"/>
    </xf>
    <xf numFmtId="4" fontId="5" fillId="9" borderId="0" xfId="1" applyNumberFormat="1" applyFont="1" applyFill="1" applyBorder="1" applyAlignment="1">
      <alignment vertical="center"/>
    </xf>
    <xf numFmtId="4" fontId="5" fillId="10" borderId="0" xfId="1" applyNumberFormat="1" applyFont="1" applyFill="1" applyBorder="1" applyAlignment="1">
      <alignment vertical="center"/>
    </xf>
    <xf numFmtId="3" fontId="5" fillId="3" borderId="0" xfId="1" applyNumberFormat="1" applyFont="1" applyFill="1" applyBorder="1" applyAlignment="1">
      <alignment vertical="center"/>
    </xf>
    <xf numFmtId="167" fontId="26" fillId="11" borderId="0" xfId="0" applyNumberFormat="1" applyFont="1" applyFill="1" applyBorder="1" applyAlignment="1">
      <alignment vertical="center"/>
    </xf>
    <xf numFmtId="164" fontId="6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3" fontId="6" fillId="0" borderId="15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5" fillId="0" borderId="15" xfId="1" applyNumberFormat="1" applyFont="1" applyFill="1" applyBorder="1" applyAlignment="1">
      <alignment horizontal="center" vertical="center" wrapText="1"/>
    </xf>
    <xf numFmtId="4" fontId="5" fillId="0" borderId="16" xfId="1" applyNumberFormat="1" applyFont="1" applyFill="1" applyBorder="1" applyAlignment="1">
      <alignment horizontal="center" vertical="center" wrapText="1"/>
    </xf>
    <xf numFmtId="4" fontId="5" fillId="0" borderId="17" xfId="1" applyNumberFormat="1" applyFont="1" applyFill="1" applyBorder="1" applyAlignment="1">
      <alignment horizontal="center" vertical="center" wrapText="1"/>
    </xf>
    <xf numFmtId="4" fontId="5" fillId="0" borderId="18" xfId="1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4" borderId="15" xfId="0" applyFill="1" applyBorder="1"/>
    <xf numFmtId="0" fontId="31" fillId="0" borderId="19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15" borderId="3" xfId="0" applyNumberFormat="1" applyFont="1" applyFill="1" applyBorder="1" applyAlignment="1">
      <alignment horizontal="center" vertical="center" wrapText="1"/>
    </xf>
    <xf numFmtId="4" fontId="6" fillId="15" borderId="3" xfId="0" applyNumberFormat="1" applyFont="1" applyFill="1" applyBorder="1" applyAlignment="1">
      <alignment horizontal="center" vertical="center" wrapText="1"/>
    </xf>
    <xf numFmtId="4" fontId="5" fillId="15" borderId="3" xfId="1" applyNumberFormat="1" applyFont="1" applyFill="1" applyBorder="1" applyAlignment="1">
      <alignment horizontal="center" vertical="center" wrapText="1"/>
    </xf>
    <xf numFmtId="0" fontId="0" fillId="4" borderId="20" xfId="0" applyFill="1" applyBorder="1"/>
    <xf numFmtId="0" fontId="31" fillId="15" borderId="6" xfId="0" applyFont="1" applyFill="1" applyBorder="1" applyAlignment="1">
      <alignment horizontal="center" vertical="center"/>
    </xf>
    <xf numFmtId="0" fontId="31" fillId="15" borderId="3" xfId="0" applyFont="1" applyFill="1" applyBorder="1" applyAlignment="1">
      <alignment horizontal="center" vertical="center"/>
    </xf>
    <xf numFmtId="0" fontId="31" fillId="15" borderId="3" xfId="0" applyFont="1" applyFill="1" applyBorder="1" applyAlignment="1">
      <alignment horizontal="center" vertical="center" wrapText="1"/>
    </xf>
    <xf numFmtId="0" fontId="16" fillId="15" borderId="4" xfId="0" applyFont="1" applyFill="1" applyBorder="1" applyAlignment="1">
      <alignment horizontal="center" vertical="center" wrapText="1"/>
    </xf>
    <xf numFmtId="0" fontId="11" fillId="15" borderId="0" xfId="0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/>
    </xf>
    <xf numFmtId="0" fontId="6" fillId="0" borderId="23" xfId="0" applyFont="1" applyBorder="1"/>
    <xf numFmtId="0" fontId="0" fillId="0" borderId="23" xfId="0" applyBorder="1"/>
    <xf numFmtId="164" fontId="6" fillId="0" borderId="7" xfId="0" applyNumberFormat="1" applyFont="1" applyBorder="1" applyAlignment="1">
      <alignment horizontal="center"/>
    </xf>
    <xf numFmtId="3" fontId="6" fillId="0" borderId="23" xfId="0" applyNumberFormat="1" applyFont="1" applyBorder="1"/>
    <xf numFmtId="4" fontId="6" fillId="0" borderId="23" xfId="0" applyNumberFormat="1" applyFont="1" applyBorder="1"/>
    <xf numFmtId="4" fontId="6" fillId="0" borderId="8" xfId="0" applyNumberFormat="1" applyFont="1" applyBorder="1"/>
    <xf numFmtId="0" fontId="6" fillId="0" borderId="7" xfId="0" applyFont="1" applyBorder="1" applyAlignment="1">
      <alignment horizontal="center"/>
    </xf>
    <xf numFmtId="2" fontId="6" fillId="0" borderId="23" xfId="0" applyNumberFormat="1" applyFont="1" applyBorder="1"/>
    <xf numFmtId="2" fontId="6" fillId="0" borderId="8" xfId="0" applyNumberFormat="1" applyFont="1" applyBorder="1"/>
    <xf numFmtId="2" fontId="11" fillId="0" borderId="8" xfId="0" applyNumberFormat="1" applyFont="1" applyBorder="1"/>
    <xf numFmtId="43" fontId="6" fillId="0" borderId="23" xfId="2" applyFont="1" applyBorder="1"/>
    <xf numFmtId="43" fontId="6" fillId="0" borderId="23" xfId="0" applyNumberFormat="1" applyFont="1" applyBorder="1"/>
    <xf numFmtId="164" fontId="6" fillId="0" borderId="6" xfId="0" applyNumberFormat="1" applyFont="1" applyBorder="1" applyAlignment="1">
      <alignment horizontal="center"/>
    </xf>
    <xf numFmtId="0" fontId="6" fillId="0" borderId="3" xfId="0" applyFont="1" applyBorder="1"/>
    <xf numFmtId="3" fontId="6" fillId="0" borderId="3" xfId="0" applyNumberFormat="1" applyFont="1" applyBorder="1"/>
    <xf numFmtId="4" fontId="6" fillId="0" borderId="3" xfId="0" applyNumberFormat="1" applyFont="1" applyBorder="1"/>
    <xf numFmtId="4" fontId="6" fillId="0" borderId="4" xfId="0" applyNumberFormat="1" applyFont="1" applyBorder="1"/>
    <xf numFmtId="0" fontId="6" fillId="0" borderId="6" xfId="0" applyFont="1" applyBorder="1" applyAlignment="1">
      <alignment horizontal="center"/>
    </xf>
    <xf numFmtId="2" fontId="6" fillId="0" borderId="3" xfId="0" applyNumberFormat="1" applyFont="1" applyBorder="1"/>
    <xf numFmtId="2" fontId="6" fillId="0" borderId="4" xfId="0" applyNumberFormat="1" applyFont="1" applyBorder="1"/>
    <xf numFmtId="2" fontId="11" fillId="0" borderId="4" xfId="0" applyNumberFormat="1" applyFont="1" applyBorder="1"/>
    <xf numFmtId="43" fontId="6" fillId="0" borderId="3" xfId="2" applyFont="1" applyBorder="1"/>
    <xf numFmtId="0" fontId="0" fillId="0" borderId="3" xfId="0" applyBorder="1"/>
    <xf numFmtId="43" fontId="6" fillId="0" borderId="3" xfId="0" applyNumberFormat="1" applyFont="1" applyBorder="1"/>
    <xf numFmtId="164" fontId="32" fillId="0" borderId="6" xfId="0" applyNumberFormat="1" applyFont="1" applyBorder="1" applyAlignment="1">
      <alignment horizontal="center"/>
    </xf>
    <xf numFmtId="0" fontId="32" fillId="0" borderId="3" xfId="0" applyFont="1" applyBorder="1"/>
    <xf numFmtId="3" fontId="32" fillId="0" borderId="3" xfId="0" applyNumberFormat="1" applyFont="1" applyBorder="1"/>
    <xf numFmtId="4" fontId="32" fillId="0" borderId="3" xfId="0" applyNumberFormat="1" applyFont="1" applyBorder="1"/>
    <xf numFmtId="4" fontId="32" fillId="0" borderId="4" xfId="0" applyNumberFormat="1" applyFont="1" applyBorder="1"/>
    <xf numFmtId="0" fontId="32" fillId="0" borderId="6" xfId="0" applyFont="1" applyBorder="1" applyAlignment="1">
      <alignment horizontal="center"/>
    </xf>
    <xf numFmtId="2" fontId="32" fillId="0" borderId="3" xfId="0" applyNumberFormat="1" applyFont="1" applyBorder="1"/>
    <xf numFmtId="2" fontId="32" fillId="0" borderId="4" xfId="0" applyNumberFormat="1" applyFont="1" applyBorder="1"/>
    <xf numFmtId="1" fontId="33" fillId="0" borderId="4" xfId="0" applyNumberFormat="1" applyFont="1" applyBorder="1" applyAlignment="1">
      <alignment horizontal="center"/>
    </xf>
    <xf numFmtId="0" fontId="34" fillId="0" borderId="3" xfId="0" applyFont="1" applyBorder="1"/>
    <xf numFmtId="1" fontId="33" fillId="0" borderId="4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/>
    </xf>
    <xf numFmtId="0" fontId="6" fillId="0" borderId="25" xfId="0" applyFont="1" applyBorder="1"/>
    <xf numFmtId="3" fontId="6" fillId="0" borderId="25" xfId="0" applyNumberFormat="1" applyFont="1" applyBorder="1"/>
    <xf numFmtId="4" fontId="6" fillId="0" borderId="25" xfId="0" applyNumberFormat="1" applyFont="1" applyBorder="1"/>
    <xf numFmtId="43" fontId="6" fillId="0" borderId="25" xfId="2" applyFont="1" applyBorder="1"/>
    <xf numFmtId="0" fontId="0" fillId="0" borderId="25" xfId="0" applyBorder="1"/>
    <xf numFmtId="164" fontId="0" fillId="0" borderId="10" xfId="0" applyNumberFormat="1" applyBorder="1" applyAlignment="1">
      <alignment horizontal="center"/>
    </xf>
    <xf numFmtId="0" fontId="6" fillId="0" borderId="5" xfId="0" applyFont="1" applyFill="1" applyBorder="1"/>
    <xf numFmtId="3" fontId="6" fillId="0" borderId="26" xfId="0" applyNumberFormat="1" applyFont="1" applyBorder="1"/>
    <xf numFmtId="4" fontId="6" fillId="0" borderId="22" xfId="0" applyNumberFormat="1" applyFont="1" applyBorder="1"/>
    <xf numFmtId="4" fontId="6" fillId="0" borderId="27" xfId="0" applyNumberFormat="1" applyFont="1" applyBorder="1"/>
    <xf numFmtId="4" fontId="6" fillId="0" borderId="28" xfId="0" applyNumberFormat="1" applyFont="1" applyBorder="1"/>
    <xf numFmtId="0" fontId="6" fillId="0" borderId="21" xfId="0" applyFont="1" applyBorder="1"/>
    <xf numFmtId="0" fontId="0" fillId="0" borderId="22" xfId="0" applyBorder="1"/>
    <xf numFmtId="43" fontId="6" fillId="0" borderId="22" xfId="0" applyNumberFormat="1" applyFont="1" applyBorder="1"/>
    <xf numFmtId="43" fontId="6" fillId="0" borderId="27" xfId="0" applyNumberFormat="1" applyFont="1" applyBorder="1"/>
    <xf numFmtId="0" fontId="0" fillId="0" borderId="0" xfId="0" applyAlignment="1">
      <alignment horizontal="center" vertical="center"/>
    </xf>
    <xf numFmtId="43" fontId="6" fillId="0" borderId="0" xfId="2" applyFont="1"/>
    <xf numFmtId="164" fontId="6" fillId="13" borderId="6" xfId="0" applyNumberFormat="1" applyFont="1" applyFill="1" applyBorder="1" applyAlignment="1">
      <alignment horizontal="center"/>
    </xf>
    <xf numFmtId="0" fontId="6" fillId="13" borderId="3" xfId="0" applyFont="1" applyFill="1" applyBorder="1"/>
    <xf numFmtId="3" fontId="6" fillId="13" borderId="3" xfId="0" applyNumberFormat="1" applyFont="1" applyFill="1" applyBorder="1"/>
    <xf numFmtId="4" fontId="6" fillId="13" borderId="4" xfId="0" applyNumberFormat="1" applyFont="1" applyFill="1" applyBorder="1"/>
    <xf numFmtId="0" fontId="0" fillId="13" borderId="20" xfId="0" applyFill="1" applyBorder="1"/>
    <xf numFmtId="0" fontId="6" fillId="13" borderId="6" xfId="0" applyFont="1" applyFill="1" applyBorder="1" applyAlignment="1">
      <alignment horizontal="center"/>
    </xf>
    <xf numFmtId="2" fontId="6" fillId="13" borderId="3" xfId="0" applyNumberFormat="1" applyFont="1" applyFill="1" applyBorder="1"/>
    <xf numFmtId="2" fontId="6" fillId="13" borderId="4" xfId="0" applyNumberFormat="1" applyFont="1" applyFill="1" applyBorder="1"/>
    <xf numFmtId="2" fontId="11" fillId="13" borderId="4" xfId="0" applyNumberFormat="1" applyFont="1" applyFill="1" applyBorder="1"/>
    <xf numFmtId="43" fontId="6" fillId="13" borderId="3" xfId="0" applyNumberFormat="1" applyFont="1" applyFill="1" applyBorder="1"/>
    <xf numFmtId="0" fontId="36" fillId="0" borderId="0" xfId="0" applyFont="1" applyAlignment="1">
      <alignment horizontal="left"/>
    </xf>
    <xf numFmtId="4" fontId="6" fillId="13" borderId="3" xfId="0" applyNumberFormat="1" applyFont="1" applyFill="1" applyBorder="1"/>
    <xf numFmtId="43" fontId="6" fillId="13" borderId="3" xfId="2" applyFont="1" applyFill="1" applyBorder="1"/>
    <xf numFmtId="0" fontId="6" fillId="0" borderId="2" xfId="0" applyFont="1" applyBorder="1" applyAlignment="1">
      <alignment horizontal="center" vertical="center"/>
    </xf>
    <xf numFmtId="43" fontId="6" fillId="0" borderId="2" xfId="2" applyFont="1" applyBorder="1" applyAlignment="1">
      <alignment horizontal="center" vertical="center" wrapText="1"/>
    </xf>
    <xf numFmtId="0" fontId="0" fillId="13" borderId="0" xfId="0" applyFill="1" applyAlignment="1">
      <alignment horizontal="center" vertical="center"/>
    </xf>
    <xf numFmtId="0" fontId="0" fillId="13" borderId="0" xfId="0" applyFill="1"/>
    <xf numFmtId="43" fontId="6" fillId="0" borderId="29" xfId="2" applyFont="1" applyBorder="1"/>
    <xf numFmtId="0" fontId="35" fillId="0" borderId="0" xfId="0" applyFont="1"/>
    <xf numFmtId="43" fontId="35" fillId="0" borderId="0" xfId="0" applyNumberFormat="1" applyFont="1" applyFill="1"/>
    <xf numFmtId="43" fontId="35" fillId="0" borderId="27" xfId="2" applyFont="1" applyBorder="1"/>
    <xf numFmtId="164" fontId="6" fillId="0" borderId="2" xfId="0" applyNumberFormat="1" applyFont="1" applyBorder="1" applyAlignment="1">
      <alignment horizontal="center"/>
    </xf>
    <xf numFmtId="43" fontId="6" fillId="0" borderId="0" xfId="2" applyFont="1" applyFill="1"/>
    <xf numFmtId="43" fontId="6" fillId="9" borderId="0" xfId="2" applyFont="1" applyFill="1"/>
    <xf numFmtId="43" fontId="6" fillId="0" borderId="27" xfId="2" applyFont="1" applyBorder="1"/>
    <xf numFmtId="1" fontId="11" fillId="0" borderId="0" xfId="0" applyNumberFormat="1" applyFont="1" applyAlignment="1">
      <alignment horizontal="center" vertical="center"/>
    </xf>
    <xf numFmtId="43" fontId="6" fillId="0" borderId="3" xfId="2" applyFont="1" applyBorder="1" applyAlignment="1">
      <alignment horizontal="center" vertical="center" wrapText="1"/>
    </xf>
    <xf numFmtId="43" fontId="37" fillId="0" borderId="3" xfId="0" applyNumberFormat="1" applyFont="1" applyBorder="1"/>
    <xf numFmtId="43" fontId="6" fillId="0" borderId="3" xfId="2" applyFont="1" applyBorder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43" fontId="6" fillId="8" borderId="0" xfId="2" applyFont="1" applyFill="1" applyAlignment="1">
      <alignment horizontal="center" vertical="center"/>
    </xf>
    <xf numFmtId="0" fontId="35" fillId="8" borderId="0" xfId="0" applyFont="1" applyFill="1" applyAlignment="1">
      <alignment horizontal="center" vertical="center"/>
    </xf>
    <xf numFmtId="43" fontId="6" fillId="8" borderId="3" xfId="0" applyNumberFormat="1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43" fontId="6" fillId="0" borderId="0" xfId="2" applyFont="1" applyFill="1" applyAlignment="1">
      <alignment horizontal="center" vertical="center"/>
    </xf>
    <xf numFmtId="43" fontId="6" fillId="0" borderId="0" xfId="2" applyFont="1" applyBorder="1" applyAlignment="1">
      <alignment horizontal="center" vertical="center"/>
    </xf>
    <xf numFmtId="0" fontId="0" fillId="16" borderId="0" xfId="0" applyFill="1"/>
    <xf numFmtId="43" fontId="6" fillId="17" borderId="3" xfId="2" applyFont="1" applyFill="1" applyBorder="1" applyAlignment="1">
      <alignment horizontal="center" vertical="center"/>
    </xf>
    <xf numFmtId="0" fontId="0" fillId="17" borderId="0" xfId="0" applyFill="1"/>
    <xf numFmtId="43" fontId="6" fillId="17" borderId="3" xfId="2" applyFont="1" applyFill="1" applyBorder="1"/>
    <xf numFmtId="43" fontId="6" fillId="16" borderId="3" xfId="2" applyFont="1" applyFill="1" applyBorder="1" applyAlignment="1">
      <alignment horizontal="center" vertical="center" wrapText="1"/>
    </xf>
    <xf numFmtId="43" fontId="6" fillId="0" borderId="3" xfId="2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textRotation="180"/>
    </xf>
    <xf numFmtId="0" fontId="11" fillId="0" borderId="0" xfId="0" applyFont="1" applyAlignment="1">
      <alignment horizontal="center"/>
    </xf>
    <xf numFmtId="0" fontId="11" fillId="17" borderId="0" xfId="0" applyFont="1" applyFill="1" applyAlignment="1">
      <alignment horizontal="center"/>
    </xf>
    <xf numFmtId="0" fontId="11" fillId="16" borderId="0" xfId="0" applyFont="1" applyFill="1" applyAlignment="1">
      <alignment horizontal="center"/>
    </xf>
    <xf numFmtId="1" fontId="11" fillId="0" borderId="3" xfId="0" applyNumberFormat="1" applyFont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/>
    </xf>
    <xf numFmtId="0" fontId="6" fillId="16" borderId="3" xfId="0" applyFont="1" applyFill="1" applyBorder="1" applyAlignment="1">
      <alignment horizontal="right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164" fontId="6" fillId="0" borderId="0" xfId="0" applyNumberFormat="1" applyFont="1" applyFill="1" applyAlignment="1">
      <alignment horizontal="center"/>
    </xf>
    <xf numFmtId="0" fontId="6" fillId="13" borderId="25" xfId="0" applyFont="1" applyFill="1" applyBorder="1"/>
    <xf numFmtId="3" fontId="6" fillId="13" borderId="25" xfId="0" applyNumberFormat="1" applyFont="1" applyFill="1" applyBorder="1"/>
    <xf numFmtId="4" fontId="6" fillId="13" borderId="25" xfId="0" applyNumberFormat="1" applyFont="1" applyFill="1" applyBorder="1"/>
    <xf numFmtId="4" fontId="6" fillId="13" borderId="30" xfId="0" applyNumberFormat="1" applyFont="1" applyFill="1" applyBorder="1"/>
    <xf numFmtId="0" fontId="6" fillId="13" borderId="24" xfId="0" applyFont="1" applyFill="1" applyBorder="1" applyAlignment="1">
      <alignment horizontal="center"/>
    </xf>
    <xf numFmtId="2" fontId="6" fillId="13" borderId="25" xfId="0" applyNumberFormat="1" applyFont="1" applyFill="1" applyBorder="1"/>
    <xf numFmtId="2" fontId="6" fillId="13" borderId="30" xfId="0" applyNumberFormat="1" applyFont="1" applyFill="1" applyBorder="1"/>
    <xf numFmtId="2" fontId="11" fillId="13" borderId="30" xfId="0" applyNumberFormat="1" applyFont="1" applyFill="1" applyBorder="1"/>
    <xf numFmtId="43" fontId="6" fillId="13" borderId="25" xfId="2" applyFont="1" applyFill="1" applyBorder="1"/>
    <xf numFmtId="43" fontId="6" fillId="13" borderId="25" xfId="0" applyNumberFormat="1" applyFont="1" applyFill="1" applyBorder="1"/>
    <xf numFmtId="0" fontId="0" fillId="13" borderId="11" xfId="0" applyFill="1" applyBorder="1"/>
    <xf numFmtId="3" fontId="0" fillId="13" borderId="11" xfId="0" applyNumberFormat="1" applyFill="1" applyBorder="1"/>
    <xf numFmtId="4" fontId="0" fillId="13" borderId="11" xfId="0" applyNumberFormat="1" applyFill="1" applyBorder="1"/>
    <xf numFmtId="0" fontId="6" fillId="13" borderId="11" xfId="0" applyFont="1" applyFill="1" applyBorder="1"/>
    <xf numFmtId="0" fontId="6" fillId="13" borderId="11" xfId="0" applyFont="1" applyFill="1" applyBorder="1" applyAlignment="1">
      <alignment horizontal="center"/>
    </xf>
    <xf numFmtId="0" fontId="16" fillId="13" borderId="11" xfId="0" applyFont="1" applyFill="1" applyBorder="1"/>
    <xf numFmtId="0" fontId="11" fillId="13" borderId="11" xfId="0" applyFont="1" applyFill="1" applyBorder="1"/>
    <xf numFmtId="43" fontId="10" fillId="13" borderId="11" xfId="0" applyNumberFormat="1" applyFont="1" applyFill="1" applyBorder="1"/>
    <xf numFmtId="43" fontId="10" fillId="13" borderId="5" xfId="0" applyNumberFormat="1" applyFont="1" applyFill="1" applyBorder="1"/>
    <xf numFmtId="43" fontId="6" fillId="7" borderId="3" xfId="0" applyNumberFormat="1" applyFont="1" applyFill="1" applyBorder="1"/>
    <xf numFmtId="0" fontId="3" fillId="0" borderId="0" xfId="0" applyFont="1" applyFill="1"/>
    <xf numFmtId="4" fontId="6" fillId="14" borderId="2" xfId="0" applyNumberFormat="1" applyFont="1" applyFill="1" applyBorder="1"/>
    <xf numFmtId="0" fontId="0" fillId="9" borderId="0" xfId="0" applyFill="1"/>
    <xf numFmtId="43" fontId="6" fillId="0" borderId="0" xfId="2" applyNumberFormat="1" applyFont="1" applyAlignment="1">
      <alignment horizontal="center" vertical="center"/>
    </xf>
    <xf numFmtId="3" fontId="13" fillId="7" borderId="5" xfId="0" applyNumberFormat="1" applyFont="1" applyFill="1" applyBorder="1"/>
    <xf numFmtId="164" fontId="12" fillId="7" borderId="10" xfId="0" applyNumberFormat="1" applyFont="1" applyFill="1" applyBorder="1" applyAlignment="1">
      <alignment horizontal="center" vertical="center"/>
    </xf>
    <xf numFmtId="0" fontId="7" fillId="7" borderId="5" xfId="0" applyFont="1" applyFill="1" applyBorder="1"/>
    <xf numFmtId="166" fontId="15" fillId="7" borderId="5" xfId="2" applyNumberFormat="1" applyFont="1" applyFill="1" applyBorder="1"/>
    <xf numFmtId="0" fontId="17" fillId="4" borderId="13" xfId="0" applyFont="1" applyFill="1" applyBorder="1" applyAlignment="1">
      <alignment horizontal="center" vertical="center"/>
    </xf>
    <xf numFmtId="0" fontId="18" fillId="4" borderId="31" xfId="0" applyFont="1" applyFill="1" applyBorder="1" applyAlignment="1">
      <alignment horizontal="right"/>
    </xf>
    <xf numFmtId="0" fontId="17" fillId="7" borderId="13" xfId="0" applyFont="1" applyFill="1" applyBorder="1" applyAlignment="1">
      <alignment horizontal="center" vertical="center"/>
    </xf>
    <xf numFmtId="0" fontId="18" fillId="7" borderId="31" xfId="0" applyFont="1" applyFill="1" applyBorder="1" applyAlignment="1">
      <alignment horizontal="right"/>
    </xf>
    <xf numFmtId="0" fontId="17" fillId="9" borderId="32" xfId="0" applyFont="1" applyFill="1" applyBorder="1" applyAlignment="1">
      <alignment horizontal="center" vertical="center"/>
    </xf>
    <xf numFmtId="0" fontId="18" fillId="9" borderId="33" xfId="0" applyFont="1" applyFill="1" applyBorder="1" applyAlignment="1">
      <alignment horizontal="right"/>
    </xf>
    <xf numFmtId="0" fontId="17" fillId="10" borderId="32" xfId="0" applyFont="1" applyFill="1" applyBorder="1" applyAlignment="1">
      <alignment horizontal="center" vertical="center"/>
    </xf>
    <xf numFmtId="0" fontId="17" fillId="3" borderId="32" xfId="0" applyFont="1" applyFill="1" applyBorder="1" applyAlignment="1">
      <alignment horizontal="center" vertical="center"/>
    </xf>
    <xf numFmtId="0" fontId="17" fillId="14" borderId="32" xfId="0" applyFont="1" applyFill="1" applyBorder="1" applyAlignment="1">
      <alignment horizontal="center" vertical="center"/>
    </xf>
    <xf numFmtId="0" fontId="18" fillId="14" borderId="33" xfId="0" applyFont="1" applyFill="1" applyBorder="1" applyAlignment="1">
      <alignment horizontal="right"/>
    </xf>
    <xf numFmtId="0" fontId="17" fillId="11" borderId="34" xfId="0" applyFont="1" applyFill="1" applyBorder="1" applyAlignment="1">
      <alignment horizontal="center" vertical="center"/>
    </xf>
    <xf numFmtId="0" fontId="18" fillId="11" borderId="35" xfId="0" applyFont="1" applyFill="1" applyBorder="1" applyAlignment="1">
      <alignment horizontal="right"/>
    </xf>
    <xf numFmtId="43" fontId="15" fillId="4" borderId="2" xfId="2" applyNumberFormat="1" applyFont="1" applyFill="1" applyBorder="1"/>
    <xf numFmtId="164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shrinkToFit="1"/>
    </xf>
    <xf numFmtId="0" fontId="6" fillId="0" borderId="0" xfId="0" applyFont="1" applyBorder="1" applyAlignment="1">
      <alignment shrinkToFit="1"/>
    </xf>
    <xf numFmtId="0" fontId="40" fillId="10" borderId="33" xfId="0" applyFont="1" applyFill="1" applyBorder="1" applyAlignment="1">
      <alignment horizontal="right"/>
    </xf>
    <xf numFmtId="0" fontId="40" fillId="3" borderId="33" xfId="0" applyFont="1" applyFill="1" applyBorder="1" applyAlignment="1">
      <alignment horizontal="right"/>
    </xf>
    <xf numFmtId="164" fontId="6" fillId="18" borderId="40" xfId="0" applyNumberFormat="1" applyFont="1" applyFill="1" applyBorder="1" applyAlignment="1">
      <alignment horizontal="center"/>
    </xf>
    <xf numFmtId="0" fontId="6" fillId="18" borderId="40" xfId="0" applyFont="1" applyFill="1" applyBorder="1" applyAlignment="1">
      <alignment shrinkToFit="1"/>
    </xf>
    <xf numFmtId="164" fontId="6" fillId="0" borderId="40" xfId="0" applyNumberFormat="1" applyFont="1" applyBorder="1" applyAlignment="1">
      <alignment horizontal="center"/>
    </xf>
    <xf numFmtId="165" fontId="8" fillId="0" borderId="2" xfId="2" applyNumberFormat="1" applyFont="1" applyFill="1" applyBorder="1" applyAlignment="1">
      <alignment horizontal="center" vertical="center" wrapText="1"/>
    </xf>
    <xf numFmtId="165" fontId="0" fillId="0" borderId="0" xfId="2" applyNumberFormat="1" applyFont="1"/>
    <xf numFmtId="0" fontId="6" fillId="15" borderId="3" xfId="0" applyFont="1" applyFill="1" applyBorder="1" applyAlignment="1">
      <alignment horizontal="center" vertical="center" wrapText="1"/>
    </xf>
    <xf numFmtId="0" fontId="11" fillId="8" borderId="0" xfId="0" applyFont="1" applyFill="1" applyAlignment="1">
      <alignment horizontal="center" vertical="center"/>
    </xf>
    <xf numFmtId="3" fontId="6" fillId="7" borderId="3" xfId="0" applyNumberFormat="1" applyFont="1" applyFill="1" applyBorder="1" applyAlignment="1">
      <alignment horizontal="center" vertical="center" wrapText="1"/>
    </xf>
    <xf numFmtId="3" fontId="6" fillId="4" borderId="4" xfId="0" applyNumberFormat="1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 wrapText="1"/>
    </xf>
    <xf numFmtId="2" fontId="6" fillId="5" borderId="22" xfId="0" applyNumberFormat="1" applyFont="1" applyFill="1" applyBorder="1" applyAlignment="1">
      <alignment horizontal="center" vertical="center" wrapText="1"/>
    </xf>
    <xf numFmtId="43" fontId="6" fillId="3" borderId="22" xfId="0" applyNumberFormat="1" applyFont="1" applyFill="1" applyBorder="1" applyAlignment="1">
      <alignment horizontal="center" vertical="center" wrapText="1"/>
    </xf>
    <xf numFmtId="168" fontId="6" fillId="11" borderId="22" xfId="0" applyNumberFormat="1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 vertical="center"/>
    </xf>
    <xf numFmtId="166" fontId="23" fillId="4" borderId="2" xfId="2" applyNumberFormat="1" applyFont="1" applyFill="1" applyBorder="1"/>
    <xf numFmtId="0" fontId="41" fillId="0" borderId="14" xfId="0" applyFont="1" applyBorder="1" applyAlignment="1">
      <alignment vertical="center" wrapText="1"/>
    </xf>
    <xf numFmtId="0" fontId="39" fillId="0" borderId="36" xfId="0" applyFont="1" applyBorder="1" applyAlignment="1">
      <alignment wrapText="1"/>
    </xf>
    <xf numFmtId="0" fontId="39" fillId="0" borderId="19" xfId="0" applyFont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</cellXfs>
  <cellStyles count="4">
    <cellStyle name="Comma" xfId="2" builtinId="3"/>
    <cellStyle name="Normal" xfId="0" builtinId="0"/>
    <cellStyle name="Normal 2" xfId="1"/>
    <cellStyle name="Percent" xfId="3" builtinId="5"/>
  </cellStyles>
  <dxfs count="31"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_(* #,##0.0000_);_(* \(#,##0.0000\);_(* &quot;-&quot;??_);_(@_)"/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numFmt numFmtId="164" formatCode="0000"/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00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" displayName="Table1" ref="A4:AE426" totalsRowShown="0" headerRowDxfId="30">
  <autoFilter ref="A4:AE426"/>
  <sortState ref="A5:AE130">
    <sortCondition ref="B4:B426"/>
  </sortState>
  <tableColumns count="31">
    <tableColumn id="1" name="Column1" dataDxfId="29"/>
    <tableColumn id="2" name="Column2" dataDxfId="28"/>
    <tableColumn id="3" name="Column3" dataDxfId="27"/>
    <tableColumn id="4" name="Column4" dataDxfId="26"/>
    <tableColumn id="5" name="Column5" dataDxfId="25"/>
    <tableColumn id="6" name="Column6" dataDxfId="24"/>
    <tableColumn id="7" name="Column7" dataDxfId="23"/>
    <tableColumn id="8" name="Column8" dataDxfId="22"/>
    <tableColumn id="9" name="Column9" dataDxfId="21"/>
    <tableColumn id="10" name="Column10" dataDxfId="20"/>
    <tableColumn id="11" name="Column11" dataDxfId="19">
      <calculatedColumnFormula>D5-E5-F5-G5-H5-I5-J5</calculatedColumnFormula>
    </tableColumn>
    <tableColumn id="12" name="Column12" dataDxfId="18">
      <calculatedColumnFormula>ROUND((K5/C5),2)</calculatedColumnFormula>
    </tableColumn>
    <tableColumn id="13" name="Column13" dataDxfId="17">
      <calculatedColumnFormula>MAX(ROUND((L5-M$2),2),0)</calculatedColumnFormula>
    </tableColumn>
    <tableColumn id="14" name="Column14" dataDxfId="16">
      <calculatedColumnFormula>M5*C5</calculatedColumnFormula>
    </tableColumn>
    <tableColumn id="15" name="Column15"/>
    <tableColumn id="32" name="Column152" dataDxfId="15" dataCellStyle="Comma">
      <calculatedColumnFormula>ROUND(Table1[[#This Row],[Column14]]*P$2,2)</calculatedColumnFormula>
    </tableColumn>
    <tableColumn id="16" name="Column16" dataDxfId="14">
      <calculatedColumnFormula>A5-R5</calculatedColumnFormula>
    </tableColumn>
    <tableColumn id="17" name="Column17" dataDxfId="13"/>
    <tableColumn id="18" name="Column18" dataDxfId="12"/>
    <tableColumn id="19" name="Column19" dataDxfId="11"/>
    <tableColumn id="20" name="Column20" dataDxfId="10"/>
    <tableColumn id="21" name="Column21" dataDxfId="9"/>
    <tableColumn id="22" name="Column22" dataDxfId="8" dataCellStyle="Comma"/>
    <tableColumn id="23" name="Column23" dataDxfId="7">
      <calculatedColumnFormula>R5-Z5</calculatedColumnFormula>
    </tableColumn>
    <tableColumn id="24" name="Column24" dataDxfId="6"/>
    <tableColumn id="25" name="Column25" dataDxfId="5"/>
    <tableColumn id="26" name="Column26" dataDxfId="4"/>
    <tableColumn id="27" name="Column27" dataDxfId="3"/>
    <tableColumn id="28" name="Column28" dataDxfId="2">
      <calculatedColumnFormula>AB5/W5</calculatedColumnFormula>
    </tableColumn>
    <tableColumn id="29" name="Column29" dataDxfId="1"/>
    <tableColumn id="30" name="Column3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48"/>
  <sheetViews>
    <sheetView tabSelected="1" zoomScale="110" zoomScaleNormal="110" workbookViewId="0">
      <pane ySplit="2" topLeftCell="A3" activePane="bottomLeft" state="frozen"/>
      <selection pane="bottomLeft" activeCell="B1" sqref="B1"/>
    </sheetView>
  </sheetViews>
  <sheetFormatPr defaultColWidth="20.44140625" defaultRowHeight="14.4" x14ac:dyDescent="0.3"/>
  <cols>
    <col min="1" max="1" width="9.109375" style="5" customWidth="1"/>
    <col min="2" max="2" width="22.44140625" customWidth="1"/>
    <col min="3" max="3" width="11.5546875" style="4" customWidth="1"/>
    <col min="4" max="4" width="15" style="6" hidden="1" customWidth="1"/>
    <col min="5" max="10" width="13.5546875" style="6" hidden="1" customWidth="1"/>
    <col min="11" max="11" width="17.88671875" style="6" customWidth="1"/>
    <col min="12" max="12" width="13.109375" style="6" customWidth="1"/>
    <col min="13" max="13" width="12.6640625" style="6" customWidth="1"/>
    <col min="14" max="14" width="14.109375" style="6" customWidth="1"/>
    <col min="15" max="15" width="4.44140625" hidden="1" customWidth="1"/>
    <col min="16" max="16" width="15.6640625" customWidth="1"/>
    <col min="17" max="17" width="5" hidden="1" customWidth="1"/>
    <col min="18" max="18" width="10.6640625" hidden="1" customWidth="1"/>
    <col min="19" max="23" width="20.44140625" hidden="1" customWidth="1"/>
    <col min="24" max="24" width="2" hidden="1" customWidth="1"/>
    <col min="25" max="25" width="2.6640625" hidden="1" customWidth="1"/>
    <col min="26" max="26" width="9.88671875" style="32" hidden="1" customWidth="1"/>
    <col min="27" max="27" width="16.109375" hidden="1" customWidth="1"/>
    <col min="28" max="28" width="13" hidden="1" customWidth="1"/>
    <col min="29" max="29" width="8.88671875" hidden="1" customWidth="1"/>
    <col min="30" max="30" width="3.109375" hidden="1" customWidth="1"/>
    <col min="31" max="31" width="3.33203125" hidden="1" customWidth="1"/>
  </cols>
  <sheetData>
    <row r="1" spans="1:31" s="34" customFormat="1" ht="48.6" thickBot="1" x14ac:dyDescent="0.35">
      <c r="A1" s="199" t="s">
        <v>0</v>
      </c>
      <c r="B1" s="200" t="s">
        <v>1405</v>
      </c>
      <c r="C1" s="201" t="s">
        <v>941</v>
      </c>
      <c r="D1" s="177" t="s">
        <v>3</v>
      </c>
      <c r="E1" s="178" t="s">
        <v>4</v>
      </c>
      <c r="F1" s="178" t="s">
        <v>5</v>
      </c>
      <c r="G1" s="178" t="s">
        <v>6</v>
      </c>
      <c r="H1" s="178" t="s">
        <v>7</v>
      </c>
      <c r="I1" s="178" t="s">
        <v>8</v>
      </c>
      <c r="J1" s="178" t="s">
        <v>9</v>
      </c>
      <c r="K1" s="182" t="s">
        <v>940</v>
      </c>
      <c r="L1" s="182" t="s">
        <v>874</v>
      </c>
      <c r="M1" s="182" t="s">
        <v>875</v>
      </c>
      <c r="N1" s="182" t="s">
        <v>876</v>
      </c>
      <c r="O1" s="183" t="s">
        <v>1402</v>
      </c>
      <c r="P1" s="184" t="s">
        <v>1389</v>
      </c>
      <c r="Q1" s="179"/>
      <c r="R1" s="180" t="s">
        <v>442</v>
      </c>
      <c r="S1" s="180" t="s">
        <v>443</v>
      </c>
      <c r="T1" s="180" t="s">
        <v>444</v>
      </c>
      <c r="U1" s="180" t="s">
        <v>445</v>
      </c>
      <c r="V1" s="180" t="s">
        <v>939</v>
      </c>
      <c r="W1" s="181" t="s">
        <v>446</v>
      </c>
      <c r="X1" s="180"/>
      <c r="Y1" s="180"/>
      <c r="Z1" s="180" t="s">
        <v>442</v>
      </c>
      <c r="AA1" s="180" t="s">
        <v>447</v>
      </c>
      <c r="AB1" s="180" t="s">
        <v>448</v>
      </c>
      <c r="AC1" s="184" t="s">
        <v>449</v>
      </c>
      <c r="AD1" s="13"/>
    </row>
    <row r="2" spans="1:31" s="35" customFormat="1" ht="15" thickBot="1" x14ac:dyDescent="0.35">
      <c r="A2" s="36"/>
      <c r="B2" s="37"/>
      <c r="C2" s="219">
        <f>C427</f>
        <v>855329</v>
      </c>
      <c r="D2" s="38">
        <f t="shared" ref="D2:N2" si="0">D427</f>
        <v>356699370.31999981</v>
      </c>
      <c r="E2" s="38">
        <f t="shared" si="0"/>
        <v>1313356.4000000004</v>
      </c>
      <c r="F2" s="38">
        <f t="shared" si="0"/>
        <v>472702.20000000007</v>
      </c>
      <c r="G2" s="38">
        <f t="shared" si="0"/>
        <v>1285944.3399999999</v>
      </c>
      <c r="H2" s="38">
        <f t="shared" si="0"/>
        <v>0</v>
      </c>
      <c r="I2" s="38">
        <f t="shared" si="0"/>
        <v>0</v>
      </c>
      <c r="J2" s="38">
        <f t="shared" si="0"/>
        <v>1556.28</v>
      </c>
      <c r="K2" s="39">
        <f t="shared" si="0"/>
        <v>353625811.0999999</v>
      </c>
      <c r="L2" s="217">
        <f t="shared" si="0"/>
        <v>413.44</v>
      </c>
      <c r="M2" s="218">
        <f t="shared" si="0"/>
        <v>599.48799999999994</v>
      </c>
      <c r="N2" s="216">
        <f t="shared" si="0"/>
        <v>14731972.959999999</v>
      </c>
      <c r="O2" s="40"/>
      <c r="P2" s="215">
        <f>N437</f>
        <v>0.84849463367464673</v>
      </c>
      <c r="Q2" s="40"/>
      <c r="R2" s="41"/>
      <c r="S2" s="41"/>
      <c r="T2" s="41"/>
      <c r="U2" s="41"/>
      <c r="V2" s="41"/>
      <c r="W2" s="42"/>
      <c r="X2" s="41"/>
      <c r="Y2" s="41"/>
      <c r="Z2" s="41"/>
      <c r="AA2" s="41"/>
      <c r="AB2" s="41"/>
      <c r="AC2" s="41"/>
      <c r="AD2" s="13"/>
    </row>
    <row r="3" spans="1:31" s="35" customFormat="1" hidden="1" x14ac:dyDescent="0.3">
      <c r="A3" s="36"/>
      <c r="B3" s="37"/>
      <c r="C3" s="220"/>
      <c r="D3" s="38"/>
      <c r="E3" s="38"/>
      <c r="F3" s="38"/>
      <c r="G3" s="38"/>
      <c r="H3" s="38"/>
      <c r="I3" s="38"/>
      <c r="J3" s="38"/>
      <c r="K3" s="43"/>
      <c r="L3" s="221"/>
      <c r="M3" s="222"/>
      <c r="N3" s="223"/>
      <c r="O3" s="40"/>
      <c r="P3" s="224"/>
      <c r="Q3" s="40"/>
      <c r="R3" s="41"/>
      <c r="S3" s="41"/>
      <c r="T3" s="41"/>
      <c r="U3" s="41"/>
      <c r="V3" s="41"/>
      <c r="W3" s="42"/>
      <c r="X3" s="41"/>
      <c r="Y3" s="41"/>
      <c r="Z3" s="41"/>
      <c r="AA3" s="41"/>
      <c r="AB3" s="41"/>
      <c r="AC3" s="41"/>
      <c r="AD3" s="13"/>
    </row>
    <row r="4" spans="1:31" s="189" customFormat="1" ht="14.4" hidden="1" customHeight="1" x14ac:dyDescent="0.2">
      <c r="A4" s="185" t="s">
        <v>877</v>
      </c>
      <c r="B4" s="186" t="s">
        <v>878</v>
      </c>
      <c r="C4" s="187" t="s">
        <v>879</v>
      </c>
      <c r="D4" s="188" t="s">
        <v>880</v>
      </c>
      <c r="E4" s="188" t="s">
        <v>881</v>
      </c>
      <c r="F4" s="188" t="s">
        <v>882</v>
      </c>
      <c r="G4" s="188" t="s">
        <v>883</v>
      </c>
      <c r="H4" s="188" t="s">
        <v>884</v>
      </c>
      <c r="I4" s="188" t="s">
        <v>885</v>
      </c>
      <c r="J4" s="188" t="s">
        <v>886</v>
      </c>
      <c r="K4" s="188" t="s">
        <v>887</v>
      </c>
      <c r="L4" s="188" t="s">
        <v>888</v>
      </c>
      <c r="M4" s="188" t="s">
        <v>889</v>
      </c>
      <c r="N4" s="188" t="s">
        <v>890</v>
      </c>
      <c r="O4" s="189" t="s">
        <v>891</v>
      </c>
      <c r="P4" s="189" t="s">
        <v>929</v>
      </c>
      <c r="Q4" s="190" t="s">
        <v>892</v>
      </c>
      <c r="R4" s="191" t="s">
        <v>893</v>
      </c>
      <c r="S4" s="191" t="s">
        <v>894</v>
      </c>
      <c r="T4" s="191" t="s">
        <v>895</v>
      </c>
      <c r="U4" s="192" t="s">
        <v>896</v>
      </c>
      <c r="V4" s="191" t="s">
        <v>897</v>
      </c>
      <c r="W4" s="193" t="s">
        <v>898</v>
      </c>
      <c r="X4" s="194" t="s">
        <v>899</v>
      </c>
      <c r="Y4" s="194" t="s">
        <v>900</v>
      </c>
      <c r="Z4" s="195" t="s">
        <v>901</v>
      </c>
      <c r="AA4" s="196" t="s">
        <v>902</v>
      </c>
      <c r="AB4" s="196" t="s">
        <v>903</v>
      </c>
      <c r="AC4" s="197" t="s">
        <v>904</v>
      </c>
      <c r="AD4" s="192" t="s">
        <v>905</v>
      </c>
      <c r="AE4" s="189" t="s">
        <v>906</v>
      </c>
    </row>
    <row r="5" spans="1:31" x14ac:dyDescent="0.3">
      <c r="A5" s="138">
        <v>84</v>
      </c>
      <c r="B5" s="400" t="s">
        <v>16</v>
      </c>
      <c r="C5" s="9">
        <v>220</v>
      </c>
      <c r="D5" s="10">
        <v>211288.4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f t="shared" ref="K5:K68" si="1">D5-E5-F5-G5-H5-I5-J5</f>
        <v>211288.4</v>
      </c>
      <c r="L5" s="10">
        <f t="shared" ref="L5:L68" si="2">ROUND((K5/C5),2)</f>
        <v>960.4</v>
      </c>
      <c r="M5" s="10">
        <f t="shared" ref="M5:M68" si="3">MAX(ROUND((L5-M$2),2),0)</f>
        <v>360.91</v>
      </c>
      <c r="N5" s="10">
        <f t="shared" ref="N5:N68" si="4">M5*C5</f>
        <v>79400.200000000012</v>
      </c>
      <c r="O5" s="77">
        <v>71</v>
      </c>
      <c r="P5" s="381">
        <f>ROUND(Table1[[#This Row],[Column14]]*P$2,2)</f>
        <v>67370.64</v>
      </c>
      <c r="Q5" s="33">
        <f t="shared" ref="Q5:Q68" si="5">A5-R5</f>
        <v>0</v>
      </c>
      <c r="R5" s="14">
        <v>84</v>
      </c>
      <c r="S5" s="14">
        <v>6</v>
      </c>
      <c r="T5" s="14">
        <v>4</v>
      </c>
      <c r="U5" s="15">
        <v>1</v>
      </c>
      <c r="V5" s="14" t="s">
        <v>454</v>
      </c>
      <c r="W5" s="16">
        <v>138.90552545160443</v>
      </c>
      <c r="X5" s="17">
        <f t="shared" ref="X5:X68" si="6">R5-Z5</f>
        <v>0</v>
      </c>
      <c r="Y5" s="17"/>
      <c r="Z5" s="30">
        <v>84</v>
      </c>
      <c r="AA5" s="18" t="s">
        <v>454</v>
      </c>
      <c r="AB5" s="18">
        <v>220</v>
      </c>
      <c r="AC5" s="19">
        <f t="shared" ref="AC5:AC68" si="7">AB5/W5</f>
        <v>1.583810286054095</v>
      </c>
      <c r="AD5" s="15"/>
    </row>
    <row r="6" spans="1:31" x14ac:dyDescent="0.3">
      <c r="A6" s="138">
        <v>91</v>
      </c>
      <c r="B6" s="400" t="s">
        <v>17</v>
      </c>
      <c r="C6" s="9">
        <v>569</v>
      </c>
      <c r="D6" s="10">
        <v>451344.98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f t="shared" si="1"/>
        <v>451344.98</v>
      </c>
      <c r="L6" s="10">
        <f t="shared" si="2"/>
        <v>793.22</v>
      </c>
      <c r="M6" s="10">
        <f t="shared" si="3"/>
        <v>193.73</v>
      </c>
      <c r="N6" s="10">
        <f t="shared" si="4"/>
        <v>110232.37</v>
      </c>
      <c r="O6" s="77">
        <v>52</v>
      </c>
      <c r="P6" s="170">
        <f>ROUND(Table1[[#This Row],[Column14]]*P$2,2)</f>
        <v>93531.57</v>
      </c>
      <c r="Q6" s="33">
        <f t="shared" si="5"/>
        <v>0</v>
      </c>
      <c r="R6" s="14">
        <v>91</v>
      </c>
      <c r="S6" s="14">
        <v>27</v>
      </c>
      <c r="T6" s="14">
        <v>4</v>
      </c>
      <c r="U6" s="15">
        <v>1</v>
      </c>
      <c r="V6" s="14" t="s">
        <v>455</v>
      </c>
      <c r="W6" s="16">
        <v>134.3641951780935</v>
      </c>
      <c r="X6" s="17">
        <f t="shared" si="6"/>
        <v>0</v>
      </c>
      <c r="Y6" s="17"/>
      <c r="Z6" s="30">
        <v>91</v>
      </c>
      <c r="AA6" s="18" t="s">
        <v>455</v>
      </c>
      <c r="AB6" s="18">
        <v>569</v>
      </c>
      <c r="AC6" s="19">
        <f t="shared" si="7"/>
        <v>4.2347591130644364</v>
      </c>
      <c r="AD6" s="15"/>
    </row>
    <row r="7" spans="1:31" x14ac:dyDescent="0.3">
      <c r="A7" s="138">
        <v>105</v>
      </c>
      <c r="B7" s="400" t="s">
        <v>18</v>
      </c>
      <c r="C7" s="9">
        <v>462</v>
      </c>
      <c r="D7" s="10">
        <v>357736.31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f t="shared" si="1"/>
        <v>357736.31</v>
      </c>
      <c r="L7" s="10">
        <f t="shared" si="2"/>
        <v>774.32</v>
      </c>
      <c r="M7" s="10">
        <f t="shared" si="3"/>
        <v>174.83</v>
      </c>
      <c r="N7" s="10">
        <f t="shared" si="4"/>
        <v>80771.460000000006</v>
      </c>
      <c r="O7" s="77">
        <v>70</v>
      </c>
      <c r="P7" s="170">
        <f>ROUND(Table1[[#This Row],[Column14]]*P$2,2)</f>
        <v>68534.149999999994</v>
      </c>
      <c r="Q7" s="33">
        <f t="shared" si="5"/>
        <v>0</v>
      </c>
      <c r="R7" s="14">
        <v>105</v>
      </c>
      <c r="S7" s="14">
        <v>49</v>
      </c>
      <c r="T7" s="14">
        <v>5</v>
      </c>
      <c r="U7" s="15">
        <v>1</v>
      </c>
      <c r="V7" s="14" t="s">
        <v>456</v>
      </c>
      <c r="W7" s="16">
        <v>108.69240045607933</v>
      </c>
      <c r="X7" s="17">
        <f t="shared" si="6"/>
        <v>0</v>
      </c>
      <c r="Y7" s="17"/>
      <c r="Z7" s="30">
        <v>105</v>
      </c>
      <c r="AA7" s="18" t="s">
        <v>456</v>
      </c>
      <c r="AB7" s="18">
        <v>462</v>
      </c>
      <c r="AC7" s="19">
        <f t="shared" si="7"/>
        <v>4.2505271579376522</v>
      </c>
      <c r="AD7" s="15"/>
    </row>
    <row r="8" spans="1:31" x14ac:dyDescent="0.3">
      <c r="A8" s="138">
        <v>161</v>
      </c>
      <c r="B8" s="400" t="s">
        <v>25</v>
      </c>
      <c r="C8" s="9">
        <v>311</v>
      </c>
      <c r="D8" s="10">
        <v>234507.41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1"/>
        <v>234507.41</v>
      </c>
      <c r="L8" s="10">
        <f t="shared" si="2"/>
        <v>754.04</v>
      </c>
      <c r="M8" s="10">
        <f t="shared" si="3"/>
        <v>154.55000000000001</v>
      </c>
      <c r="N8" s="10">
        <f t="shared" si="4"/>
        <v>48065.05</v>
      </c>
      <c r="O8" s="77">
        <v>87</v>
      </c>
      <c r="P8" s="170">
        <f>ROUND(Table1[[#This Row],[Column14]]*P$2,2)</f>
        <v>40782.94</v>
      </c>
      <c r="Q8" s="33">
        <f t="shared" si="5"/>
        <v>0</v>
      </c>
      <c r="R8" s="14">
        <v>161</v>
      </c>
      <c r="S8" s="14">
        <v>33</v>
      </c>
      <c r="T8" s="14">
        <v>3</v>
      </c>
      <c r="U8" s="15">
        <v>1</v>
      </c>
      <c r="V8" s="14" t="s">
        <v>462</v>
      </c>
      <c r="W8" s="16">
        <v>83.179936554165508</v>
      </c>
      <c r="X8" s="17">
        <f t="shared" si="6"/>
        <v>0</v>
      </c>
      <c r="Y8" s="17"/>
      <c r="Z8" s="30">
        <v>161</v>
      </c>
      <c r="AA8" s="18" t="s">
        <v>462</v>
      </c>
      <c r="AB8" s="18">
        <v>311</v>
      </c>
      <c r="AC8" s="19">
        <f t="shared" si="7"/>
        <v>3.7388823901961206</v>
      </c>
      <c r="AD8" s="15"/>
    </row>
    <row r="9" spans="1:31" x14ac:dyDescent="0.3">
      <c r="A9" s="138">
        <v>170</v>
      </c>
      <c r="B9" s="400" t="s">
        <v>26</v>
      </c>
      <c r="C9" s="9">
        <v>2123</v>
      </c>
      <c r="D9" s="10">
        <v>1414343.93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1"/>
        <v>1414343.93</v>
      </c>
      <c r="L9" s="10">
        <f t="shared" si="2"/>
        <v>666.2</v>
      </c>
      <c r="M9" s="10">
        <f t="shared" si="3"/>
        <v>66.709999999999994</v>
      </c>
      <c r="N9" s="10">
        <f t="shared" si="4"/>
        <v>141625.32999999999</v>
      </c>
      <c r="O9" s="77">
        <v>35</v>
      </c>
      <c r="P9" s="170">
        <f>ROUND(Table1[[#This Row],[Column14]]*P$2,2)</f>
        <v>120168.33</v>
      </c>
      <c r="Q9" s="33">
        <f t="shared" si="5"/>
        <v>0</v>
      </c>
      <c r="R9" s="14">
        <v>170</v>
      </c>
      <c r="S9" s="14">
        <v>2</v>
      </c>
      <c r="T9" s="14">
        <v>12</v>
      </c>
      <c r="U9" s="15">
        <v>1</v>
      </c>
      <c r="V9" s="14" t="s">
        <v>464</v>
      </c>
      <c r="W9" s="21">
        <v>409.00887760152938</v>
      </c>
      <c r="X9" s="17">
        <f t="shared" si="6"/>
        <v>0</v>
      </c>
      <c r="Y9" s="17"/>
      <c r="Z9" s="30">
        <v>170</v>
      </c>
      <c r="AA9" s="18" t="s">
        <v>464</v>
      </c>
      <c r="AB9" s="18">
        <v>2123</v>
      </c>
      <c r="AC9" s="19">
        <f t="shared" si="7"/>
        <v>5.1905963813047116</v>
      </c>
      <c r="AD9" s="15"/>
    </row>
    <row r="10" spans="1:31" x14ac:dyDescent="0.3">
      <c r="A10" s="138">
        <v>196</v>
      </c>
      <c r="B10" s="400" t="s">
        <v>28</v>
      </c>
      <c r="C10" s="9">
        <v>440</v>
      </c>
      <c r="D10" s="10">
        <v>461818.74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1"/>
        <v>461818.74</v>
      </c>
      <c r="L10" s="10">
        <f t="shared" si="2"/>
        <v>1049.5899999999999</v>
      </c>
      <c r="M10" s="10">
        <f t="shared" si="3"/>
        <v>450.1</v>
      </c>
      <c r="N10" s="10">
        <f t="shared" si="4"/>
        <v>198044</v>
      </c>
      <c r="O10" s="77">
        <v>19</v>
      </c>
      <c r="P10" s="170">
        <f>ROUND(Table1[[#This Row],[Column14]]*P$2,2)</f>
        <v>168039.27</v>
      </c>
      <c r="Q10" s="33">
        <f t="shared" si="5"/>
        <v>0</v>
      </c>
      <c r="R10" s="14">
        <v>196</v>
      </c>
      <c r="S10" s="14">
        <v>37</v>
      </c>
      <c r="T10" s="14">
        <v>9</v>
      </c>
      <c r="U10" s="15">
        <v>1</v>
      </c>
      <c r="V10" s="14" t="s">
        <v>466</v>
      </c>
      <c r="W10" s="16">
        <v>127.86390451675065</v>
      </c>
      <c r="X10" s="17">
        <f t="shared" si="6"/>
        <v>0</v>
      </c>
      <c r="Y10" s="17"/>
      <c r="Z10" s="30">
        <v>196</v>
      </c>
      <c r="AA10" s="18" t="s">
        <v>466</v>
      </c>
      <c r="AB10" s="18">
        <v>440</v>
      </c>
      <c r="AC10" s="19">
        <f t="shared" si="7"/>
        <v>3.4411587981998339</v>
      </c>
      <c r="AD10" s="15"/>
    </row>
    <row r="11" spans="1:31" x14ac:dyDescent="0.3">
      <c r="A11" s="138">
        <v>203</v>
      </c>
      <c r="B11" s="400" t="s">
        <v>29</v>
      </c>
      <c r="C11" s="9">
        <v>822</v>
      </c>
      <c r="D11" s="10">
        <v>578923.04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1"/>
        <v>578923.04</v>
      </c>
      <c r="L11" s="10">
        <f t="shared" si="2"/>
        <v>704.29</v>
      </c>
      <c r="M11" s="10">
        <f t="shared" si="3"/>
        <v>104.8</v>
      </c>
      <c r="N11" s="10">
        <f t="shared" si="4"/>
        <v>86145.599999999991</v>
      </c>
      <c r="O11" s="77">
        <v>66</v>
      </c>
      <c r="P11" s="170">
        <f>ROUND(Table1[[#This Row],[Column14]]*P$2,2)</f>
        <v>73094.080000000002</v>
      </c>
      <c r="Q11" s="33">
        <f t="shared" si="5"/>
        <v>0</v>
      </c>
      <c r="R11" s="14">
        <v>203</v>
      </c>
      <c r="S11" s="14">
        <v>71</v>
      </c>
      <c r="T11" s="14">
        <v>5</v>
      </c>
      <c r="U11" s="15">
        <v>1</v>
      </c>
      <c r="V11" s="14" t="s">
        <v>467</v>
      </c>
      <c r="W11" s="16">
        <v>150.27300125478573</v>
      </c>
      <c r="X11" s="17">
        <f t="shared" si="6"/>
        <v>0</v>
      </c>
      <c r="Y11" s="17"/>
      <c r="Z11" s="30">
        <v>203</v>
      </c>
      <c r="AA11" s="18" t="s">
        <v>467</v>
      </c>
      <c r="AB11" s="18">
        <v>822</v>
      </c>
      <c r="AC11" s="19">
        <f t="shared" si="7"/>
        <v>5.4700444733003684</v>
      </c>
      <c r="AD11" s="15"/>
    </row>
    <row r="12" spans="1:31" x14ac:dyDescent="0.3">
      <c r="A12" s="138">
        <v>315</v>
      </c>
      <c r="B12" s="400" t="s">
        <v>37</v>
      </c>
      <c r="C12" s="9">
        <v>403</v>
      </c>
      <c r="D12" s="10">
        <v>423097.54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1"/>
        <v>423097.54</v>
      </c>
      <c r="L12" s="10">
        <f t="shared" si="2"/>
        <v>1049.8699999999999</v>
      </c>
      <c r="M12" s="10">
        <f t="shared" si="3"/>
        <v>450.38</v>
      </c>
      <c r="N12" s="10">
        <f t="shared" si="4"/>
        <v>181503.13999999998</v>
      </c>
      <c r="O12" s="77">
        <v>25</v>
      </c>
      <c r="P12" s="170">
        <f>ROUND(Table1[[#This Row],[Column14]]*P$2,2)</f>
        <v>154004.44</v>
      </c>
      <c r="Q12" s="33">
        <f t="shared" si="5"/>
        <v>0</v>
      </c>
      <c r="R12" s="14">
        <v>315</v>
      </c>
      <c r="S12" s="14">
        <v>4</v>
      </c>
      <c r="T12" s="14">
        <v>12</v>
      </c>
      <c r="U12" s="15">
        <v>1</v>
      </c>
      <c r="V12" s="14" t="s">
        <v>474</v>
      </c>
      <c r="W12" s="16">
        <v>157.07516736303413</v>
      </c>
      <c r="X12" s="17">
        <f t="shared" si="6"/>
        <v>0</v>
      </c>
      <c r="Y12" s="17"/>
      <c r="Z12" s="30">
        <v>315</v>
      </c>
      <c r="AA12" s="18" t="s">
        <v>474</v>
      </c>
      <c r="AB12" s="18">
        <v>403</v>
      </c>
      <c r="AC12" s="19">
        <f t="shared" si="7"/>
        <v>2.5656506166158097</v>
      </c>
      <c r="AD12" s="15"/>
    </row>
    <row r="13" spans="1:31" x14ac:dyDescent="0.3">
      <c r="A13" s="138">
        <v>6013</v>
      </c>
      <c r="B13" s="400" t="s">
        <v>389</v>
      </c>
      <c r="C13" s="9">
        <v>495</v>
      </c>
      <c r="D13" s="10">
        <v>305494.49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1"/>
        <v>305494.49</v>
      </c>
      <c r="L13" s="10">
        <f t="shared" si="2"/>
        <v>617.16</v>
      </c>
      <c r="M13" s="10">
        <f t="shared" si="3"/>
        <v>17.670000000000002</v>
      </c>
      <c r="N13" s="10">
        <f t="shared" si="4"/>
        <v>8746.6500000000015</v>
      </c>
      <c r="O13" s="77">
        <v>123</v>
      </c>
      <c r="P13" s="170">
        <f>ROUND(Table1[[#This Row],[Column14]]*P$2,2)</f>
        <v>7421.49</v>
      </c>
      <c r="Q13" s="33">
        <f t="shared" si="5"/>
        <v>0</v>
      </c>
      <c r="R13" s="14">
        <v>6013</v>
      </c>
      <c r="S13" s="14">
        <v>64</v>
      </c>
      <c r="T13" s="14">
        <v>2</v>
      </c>
      <c r="U13" s="15">
        <v>2</v>
      </c>
      <c r="V13" s="14" t="s">
        <v>483</v>
      </c>
      <c r="W13" s="21">
        <v>75.741878698206321</v>
      </c>
      <c r="X13" s="17">
        <f t="shared" si="6"/>
        <v>0</v>
      </c>
      <c r="Y13" s="17"/>
      <c r="Z13" s="30">
        <v>6013</v>
      </c>
      <c r="AA13" s="18" t="s">
        <v>483</v>
      </c>
      <c r="AB13" s="18">
        <v>495</v>
      </c>
      <c r="AC13" s="19">
        <f t="shared" si="7"/>
        <v>6.5353541331121265</v>
      </c>
      <c r="AD13" s="15"/>
    </row>
    <row r="14" spans="1:31" x14ac:dyDescent="0.3">
      <c r="A14" s="138">
        <v>441</v>
      </c>
      <c r="B14" s="400" t="s">
        <v>45</v>
      </c>
      <c r="C14" s="9">
        <v>227</v>
      </c>
      <c r="D14" s="10">
        <v>272941.78000000003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1"/>
        <v>272941.78000000003</v>
      </c>
      <c r="L14" s="10">
        <f t="shared" si="2"/>
        <v>1202.3900000000001</v>
      </c>
      <c r="M14" s="10">
        <f t="shared" si="3"/>
        <v>602.9</v>
      </c>
      <c r="N14" s="10">
        <f t="shared" si="4"/>
        <v>136858.29999999999</v>
      </c>
      <c r="O14" s="77">
        <v>40</v>
      </c>
      <c r="P14" s="170">
        <f>ROUND(Table1[[#This Row],[Column14]]*P$2,2)</f>
        <v>116123.53</v>
      </c>
      <c r="Q14" s="33">
        <f t="shared" si="5"/>
        <v>0</v>
      </c>
      <c r="R14" s="14">
        <v>441</v>
      </c>
      <c r="S14" s="14">
        <v>65</v>
      </c>
      <c r="T14" s="14">
        <v>11</v>
      </c>
      <c r="U14" s="15">
        <v>1</v>
      </c>
      <c r="V14" s="14" t="s">
        <v>484</v>
      </c>
      <c r="W14" s="16">
        <v>194.79435356242578</v>
      </c>
      <c r="X14" s="17">
        <f t="shared" si="6"/>
        <v>0</v>
      </c>
      <c r="Y14" s="17"/>
      <c r="Z14" s="30">
        <v>441</v>
      </c>
      <c r="AA14" s="18" t="s">
        <v>484</v>
      </c>
      <c r="AB14" s="18">
        <v>227</v>
      </c>
      <c r="AC14" s="19">
        <f t="shared" si="7"/>
        <v>1.1653315193617932</v>
      </c>
      <c r="AD14" s="15"/>
    </row>
    <row r="15" spans="1:31" x14ac:dyDescent="0.3">
      <c r="A15" s="138">
        <v>485</v>
      </c>
      <c r="B15" s="400" t="s">
        <v>48</v>
      </c>
      <c r="C15" s="9">
        <v>618</v>
      </c>
      <c r="D15" s="10">
        <v>430275.71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1"/>
        <v>430275.71</v>
      </c>
      <c r="L15" s="10">
        <f t="shared" si="2"/>
        <v>696.24</v>
      </c>
      <c r="M15" s="10">
        <f t="shared" si="3"/>
        <v>96.75</v>
      </c>
      <c r="N15" s="10">
        <f t="shared" si="4"/>
        <v>59791.5</v>
      </c>
      <c r="O15" s="77">
        <v>82</v>
      </c>
      <c r="P15" s="170">
        <f>ROUND(Table1[[#This Row],[Column14]]*P$2,2)</f>
        <v>50732.77</v>
      </c>
      <c r="Q15" s="33">
        <f t="shared" si="5"/>
        <v>0</v>
      </c>
      <c r="R15" s="14">
        <v>485</v>
      </c>
      <c r="S15" s="14">
        <v>61</v>
      </c>
      <c r="T15" s="14">
        <v>4</v>
      </c>
      <c r="U15" s="15">
        <v>1</v>
      </c>
      <c r="V15" s="14" t="s">
        <v>487</v>
      </c>
      <c r="W15" s="21">
        <v>178.12675141693322</v>
      </c>
      <c r="X15" s="17">
        <f t="shared" si="6"/>
        <v>0</v>
      </c>
      <c r="Y15" s="17"/>
      <c r="Z15" s="30">
        <v>485</v>
      </c>
      <c r="AA15" s="18" t="s">
        <v>487</v>
      </c>
      <c r="AB15" s="18">
        <v>618</v>
      </c>
      <c r="AC15" s="19">
        <f t="shared" si="7"/>
        <v>3.4694395708900312</v>
      </c>
      <c r="AD15" s="15"/>
    </row>
    <row r="16" spans="1:31" x14ac:dyDescent="0.3">
      <c r="A16" s="138">
        <v>497</v>
      </c>
      <c r="B16" s="400" t="s">
        <v>50</v>
      </c>
      <c r="C16" s="9">
        <v>1268</v>
      </c>
      <c r="D16" s="10">
        <v>843215.3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1"/>
        <v>843215.3</v>
      </c>
      <c r="L16" s="10">
        <f t="shared" si="2"/>
        <v>665</v>
      </c>
      <c r="M16" s="10">
        <f t="shared" si="3"/>
        <v>65.510000000000005</v>
      </c>
      <c r="N16" s="10">
        <f t="shared" si="4"/>
        <v>83066.680000000008</v>
      </c>
      <c r="O16" s="77">
        <v>67</v>
      </c>
      <c r="P16" s="170">
        <f>ROUND(Table1[[#This Row],[Column14]]*P$2,2)</f>
        <v>70481.63</v>
      </c>
      <c r="Q16" s="33">
        <f t="shared" si="5"/>
        <v>0</v>
      </c>
      <c r="R16" s="14">
        <v>497</v>
      </c>
      <c r="S16" s="14">
        <v>9</v>
      </c>
      <c r="T16" s="14">
        <v>10</v>
      </c>
      <c r="U16" s="15">
        <v>1</v>
      </c>
      <c r="V16" s="14" t="s">
        <v>488</v>
      </c>
      <c r="W16" s="16">
        <v>166.70133261394648</v>
      </c>
      <c r="X16" s="17">
        <f t="shared" si="6"/>
        <v>0</v>
      </c>
      <c r="Y16" s="17"/>
      <c r="Z16" s="30">
        <v>497</v>
      </c>
      <c r="AA16" s="18" t="s">
        <v>488</v>
      </c>
      <c r="AB16" s="18">
        <v>1268</v>
      </c>
      <c r="AC16" s="19">
        <f t="shared" si="7"/>
        <v>7.6064178979089769</v>
      </c>
      <c r="AD16" s="15"/>
    </row>
    <row r="17" spans="1:30" x14ac:dyDescent="0.3">
      <c r="A17" s="138">
        <v>623</v>
      </c>
      <c r="B17" s="400" t="s">
        <v>54</v>
      </c>
      <c r="C17" s="9">
        <v>418</v>
      </c>
      <c r="D17" s="10">
        <v>357278.63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1"/>
        <v>357278.63</v>
      </c>
      <c r="L17" s="10">
        <f t="shared" si="2"/>
        <v>854.73</v>
      </c>
      <c r="M17" s="10">
        <f t="shared" si="3"/>
        <v>255.24</v>
      </c>
      <c r="N17" s="10">
        <f t="shared" si="4"/>
        <v>106690.32</v>
      </c>
      <c r="O17" s="77">
        <v>57</v>
      </c>
      <c r="P17" s="170">
        <f>ROUND(Table1[[#This Row],[Column14]]*P$2,2)</f>
        <v>90526.16</v>
      </c>
      <c r="Q17" s="33">
        <f t="shared" si="5"/>
        <v>0</v>
      </c>
      <c r="R17" s="14">
        <v>623</v>
      </c>
      <c r="S17" s="14">
        <v>58</v>
      </c>
      <c r="T17" s="14">
        <v>8</v>
      </c>
      <c r="U17" s="15">
        <v>1</v>
      </c>
      <c r="V17" s="14" t="s">
        <v>491</v>
      </c>
      <c r="W17" s="16">
        <v>132.44433995569477</v>
      </c>
      <c r="X17" s="17">
        <f t="shared" si="6"/>
        <v>0</v>
      </c>
      <c r="Y17" s="17"/>
      <c r="Z17" s="30">
        <v>623</v>
      </c>
      <c r="AA17" s="18" t="s">
        <v>491</v>
      </c>
      <c r="AB17" s="18">
        <v>418</v>
      </c>
      <c r="AC17" s="19">
        <f t="shared" si="7"/>
        <v>3.1560427583377981</v>
      </c>
      <c r="AD17" s="15"/>
    </row>
    <row r="18" spans="1:30" x14ac:dyDescent="0.3">
      <c r="A18" s="138">
        <v>637</v>
      </c>
      <c r="B18" s="400" t="s">
        <v>55</v>
      </c>
      <c r="C18" s="9">
        <v>742</v>
      </c>
      <c r="D18" s="10">
        <v>510599.6</v>
      </c>
      <c r="E18" s="10">
        <v>7871.16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1"/>
        <v>502728.44</v>
      </c>
      <c r="L18" s="10">
        <f t="shared" si="2"/>
        <v>677.53</v>
      </c>
      <c r="M18" s="10">
        <f t="shared" si="3"/>
        <v>78.040000000000006</v>
      </c>
      <c r="N18" s="10">
        <f t="shared" si="4"/>
        <v>57905.680000000008</v>
      </c>
      <c r="O18" s="77">
        <v>84</v>
      </c>
      <c r="P18" s="170">
        <f>ROUND(Table1[[#This Row],[Column14]]*P$2,2)</f>
        <v>49132.66</v>
      </c>
      <c r="Q18" s="33">
        <f t="shared" si="5"/>
        <v>0</v>
      </c>
      <c r="R18" s="14">
        <v>637</v>
      </c>
      <c r="S18" s="14">
        <v>17</v>
      </c>
      <c r="T18" s="14">
        <v>11</v>
      </c>
      <c r="U18" s="15">
        <v>1</v>
      </c>
      <c r="V18" s="14" t="s">
        <v>492</v>
      </c>
      <c r="W18" s="16">
        <v>159.64436540927991</v>
      </c>
      <c r="X18" s="17">
        <f t="shared" si="6"/>
        <v>0</v>
      </c>
      <c r="Y18" s="17"/>
      <c r="Z18" s="30">
        <v>637</v>
      </c>
      <c r="AA18" s="18" t="s">
        <v>492</v>
      </c>
      <c r="AB18" s="18">
        <v>742</v>
      </c>
      <c r="AC18" s="19">
        <f t="shared" si="7"/>
        <v>4.6478308087963907</v>
      </c>
      <c r="AD18" s="15"/>
    </row>
    <row r="19" spans="1:30" x14ac:dyDescent="0.3">
      <c r="A19" s="138">
        <v>657</v>
      </c>
      <c r="B19" s="400" t="s">
        <v>56</v>
      </c>
      <c r="C19" s="9">
        <v>96</v>
      </c>
      <c r="D19" s="10">
        <v>106250.13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1"/>
        <v>106250.13</v>
      </c>
      <c r="L19" s="10">
        <f t="shared" si="2"/>
        <v>1106.77</v>
      </c>
      <c r="M19" s="10">
        <f t="shared" si="3"/>
        <v>507.28</v>
      </c>
      <c r="N19" s="10">
        <f t="shared" si="4"/>
        <v>48698.879999999997</v>
      </c>
      <c r="O19" s="77">
        <v>86</v>
      </c>
      <c r="P19" s="170">
        <f>ROUND(Table1[[#This Row],[Column14]]*P$2,2)</f>
        <v>41320.74</v>
      </c>
      <c r="Q19" s="33">
        <f t="shared" si="5"/>
        <v>0</v>
      </c>
      <c r="R19" s="14">
        <v>657</v>
      </c>
      <c r="S19" s="14">
        <v>30</v>
      </c>
      <c r="T19" s="14">
        <v>2</v>
      </c>
      <c r="U19" s="15">
        <v>3</v>
      </c>
      <c r="V19" s="14" t="s">
        <v>493</v>
      </c>
      <c r="W19" s="16">
        <v>33.700000000000003</v>
      </c>
      <c r="X19" s="17">
        <f t="shared" si="6"/>
        <v>0</v>
      </c>
      <c r="Y19" s="17"/>
      <c r="Z19" s="30">
        <v>657</v>
      </c>
      <c r="AA19" s="18" t="s">
        <v>493</v>
      </c>
      <c r="AB19" s="18">
        <v>96</v>
      </c>
      <c r="AC19" s="19">
        <f t="shared" si="7"/>
        <v>2.8486646884272995</v>
      </c>
      <c r="AD19" s="15"/>
    </row>
    <row r="20" spans="1:30" x14ac:dyDescent="0.3">
      <c r="A20" s="138">
        <v>735</v>
      </c>
      <c r="B20" s="400" t="s">
        <v>62</v>
      </c>
      <c r="C20" s="9">
        <v>500</v>
      </c>
      <c r="D20" s="10">
        <v>315839.61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1"/>
        <v>315839.61</v>
      </c>
      <c r="L20" s="10">
        <f t="shared" si="2"/>
        <v>631.67999999999995</v>
      </c>
      <c r="M20" s="10">
        <f t="shared" si="3"/>
        <v>32.19</v>
      </c>
      <c r="N20" s="10">
        <f t="shared" si="4"/>
        <v>16094.999999999998</v>
      </c>
      <c r="O20" s="77">
        <v>118</v>
      </c>
      <c r="P20" s="170">
        <f>ROUND(Table1[[#This Row],[Column14]]*P$2,2)</f>
        <v>13656.52</v>
      </c>
      <c r="Q20" s="33">
        <f t="shared" si="5"/>
        <v>0</v>
      </c>
      <c r="R20" s="14">
        <v>735</v>
      </c>
      <c r="S20" s="14">
        <v>54</v>
      </c>
      <c r="T20" s="14">
        <v>10</v>
      </c>
      <c r="U20" s="15">
        <v>1</v>
      </c>
      <c r="V20" s="14" t="s">
        <v>498</v>
      </c>
      <c r="W20" s="16">
        <v>270.91445449287795</v>
      </c>
      <c r="X20" s="17">
        <f t="shared" si="6"/>
        <v>0</v>
      </c>
      <c r="Y20" s="17"/>
      <c r="Z20" s="30">
        <v>735</v>
      </c>
      <c r="AA20" s="18" t="s">
        <v>498</v>
      </c>
      <c r="AB20" s="18">
        <v>500</v>
      </c>
      <c r="AC20" s="19">
        <f t="shared" si="7"/>
        <v>1.8456010438274508</v>
      </c>
      <c r="AD20" s="15"/>
    </row>
    <row r="21" spans="1:30" x14ac:dyDescent="0.3">
      <c r="A21" s="138">
        <v>840</v>
      </c>
      <c r="B21" s="400" t="s">
        <v>64</v>
      </c>
      <c r="C21" s="9">
        <v>196</v>
      </c>
      <c r="D21" s="10">
        <v>189303.48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1"/>
        <v>189303.48</v>
      </c>
      <c r="L21" s="10">
        <f t="shared" si="2"/>
        <v>965.83</v>
      </c>
      <c r="M21" s="10">
        <f t="shared" si="3"/>
        <v>366.34</v>
      </c>
      <c r="N21" s="10">
        <f t="shared" si="4"/>
        <v>71802.64</v>
      </c>
      <c r="O21" s="77">
        <v>75</v>
      </c>
      <c r="P21" s="170">
        <f>ROUND(Table1[[#This Row],[Column14]]*P$2,2)</f>
        <v>60924.15</v>
      </c>
      <c r="Q21" s="33">
        <f t="shared" si="5"/>
        <v>0</v>
      </c>
      <c r="R21" s="14">
        <v>840</v>
      </c>
      <c r="S21" s="14">
        <v>2</v>
      </c>
      <c r="T21" s="14">
        <v>12</v>
      </c>
      <c r="U21" s="15">
        <v>1</v>
      </c>
      <c r="V21" s="14" t="s">
        <v>500</v>
      </c>
      <c r="W21" s="16">
        <v>231.21429073746287</v>
      </c>
      <c r="X21" s="17">
        <f t="shared" si="6"/>
        <v>0</v>
      </c>
      <c r="Y21" s="17"/>
      <c r="Z21" s="30">
        <v>840</v>
      </c>
      <c r="AA21" s="18" t="s">
        <v>500</v>
      </c>
      <c r="AB21" s="18">
        <v>196</v>
      </c>
      <c r="AC21" s="19">
        <f t="shared" si="7"/>
        <v>0.84769846783628233</v>
      </c>
      <c r="AD21" s="15"/>
    </row>
    <row r="22" spans="1:30" x14ac:dyDescent="0.3">
      <c r="A22" s="138">
        <v>910</v>
      </c>
      <c r="B22" s="400" t="s">
        <v>69</v>
      </c>
      <c r="C22" s="9">
        <v>1352</v>
      </c>
      <c r="D22" s="10">
        <v>858501.67</v>
      </c>
      <c r="E22" s="10">
        <v>0</v>
      </c>
      <c r="F22" s="10">
        <v>0</v>
      </c>
      <c r="G22" s="10">
        <v>6154.13</v>
      </c>
      <c r="H22" s="10">
        <v>0</v>
      </c>
      <c r="I22" s="10">
        <v>0</v>
      </c>
      <c r="J22" s="10">
        <v>0</v>
      </c>
      <c r="K22" s="10">
        <f t="shared" si="1"/>
        <v>852347.54</v>
      </c>
      <c r="L22" s="10">
        <f t="shared" si="2"/>
        <v>630.42999999999995</v>
      </c>
      <c r="M22" s="10">
        <f t="shared" si="3"/>
        <v>30.94</v>
      </c>
      <c r="N22" s="10">
        <f t="shared" si="4"/>
        <v>41830.880000000005</v>
      </c>
      <c r="O22" s="77">
        <v>95</v>
      </c>
      <c r="P22" s="170">
        <f>ROUND(Table1[[#This Row],[Column14]]*P$2,2)</f>
        <v>35493.279999999999</v>
      </c>
      <c r="Q22" s="33">
        <f t="shared" si="5"/>
        <v>0</v>
      </c>
      <c r="R22" s="14">
        <v>910</v>
      </c>
      <c r="S22" s="14">
        <v>20</v>
      </c>
      <c r="T22" s="14">
        <v>6</v>
      </c>
      <c r="U22" s="15">
        <v>1</v>
      </c>
      <c r="V22" s="14" t="s">
        <v>505</v>
      </c>
      <c r="W22" s="16">
        <v>178.53901303356233</v>
      </c>
      <c r="X22" s="17">
        <f t="shared" si="6"/>
        <v>0</v>
      </c>
      <c r="Y22" s="17"/>
      <c r="Z22" s="30">
        <v>910</v>
      </c>
      <c r="AA22" s="18" t="s">
        <v>505</v>
      </c>
      <c r="AB22" s="18">
        <v>1352</v>
      </c>
      <c r="AC22" s="19">
        <f t="shared" si="7"/>
        <v>7.5725746268455438</v>
      </c>
      <c r="AD22" s="15"/>
    </row>
    <row r="23" spans="1:30" x14ac:dyDescent="0.3">
      <c r="A23" s="138">
        <v>980</v>
      </c>
      <c r="B23" s="400" t="s">
        <v>70</v>
      </c>
      <c r="C23" s="9">
        <v>602</v>
      </c>
      <c r="D23" s="10">
        <v>416382.71999999997</v>
      </c>
      <c r="E23" s="10">
        <v>0</v>
      </c>
      <c r="F23" s="10">
        <v>0</v>
      </c>
      <c r="G23" s="10">
        <v>8529.64</v>
      </c>
      <c r="H23" s="10">
        <v>0</v>
      </c>
      <c r="I23" s="10">
        <v>0</v>
      </c>
      <c r="J23" s="10">
        <v>0</v>
      </c>
      <c r="K23" s="10">
        <f t="shared" si="1"/>
        <v>407853.07999999996</v>
      </c>
      <c r="L23" s="10">
        <f t="shared" si="2"/>
        <v>677.5</v>
      </c>
      <c r="M23" s="10">
        <f t="shared" si="3"/>
        <v>78.010000000000005</v>
      </c>
      <c r="N23" s="10">
        <f t="shared" si="4"/>
        <v>46962.020000000004</v>
      </c>
      <c r="O23" s="77">
        <v>88</v>
      </c>
      <c r="P23" s="170">
        <f>ROUND(Table1[[#This Row],[Column14]]*P$2,2)</f>
        <v>39847.019999999997</v>
      </c>
      <c r="Q23" s="33">
        <f t="shared" si="5"/>
        <v>0</v>
      </c>
      <c r="R23" s="14">
        <v>980</v>
      </c>
      <c r="S23" s="14">
        <v>41</v>
      </c>
      <c r="T23" s="14">
        <v>4</v>
      </c>
      <c r="U23" s="15">
        <v>1</v>
      </c>
      <c r="V23" s="14" t="s">
        <v>506</v>
      </c>
      <c r="W23" s="16">
        <v>118.0073714239294</v>
      </c>
      <c r="X23" s="17">
        <f t="shared" si="6"/>
        <v>0</v>
      </c>
      <c r="Y23" s="17"/>
      <c r="Z23" s="30">
        <v>980</v>
      </c>
      <c r="AA23" s="18" t="s">
        <v>506</v>
      </c>
      <c r="AB23" s="18">
        <v>602</v>
      </c>
      <c r="AC23" s="19">
        <f t="shared" si="7"/>
        <v>5.1013762338403135</v>
      </c>
      <c r="AD23" s="15"/>
    </row>
    <row r="24" spans="1:30" x14ac:dyDescent="0.3">
      <c r="A24" s="138">
        <v>994</v>
      </c>
      <c r="B24" s="400" t="s">
        <v>71</v>
      </c>
      <c r="C24" s="9">
        <v>213</v>
      </c>
      <c r="D24" s="10">
        <v>183799.06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1"/>
        <v>183799.06</v>
      </c>
      <c r="L24" s="10">
        <f t="shared" si="2"/>
        <v>862.91</v>
      </c>
      <c r="M24" s="10">
        <f t="shared" si="3"/>
        <v>263.42</v>
      </c>
      <c r="N24" s="10">
        <f t="shared" si="4"/>
        <v>56108.460000000006</v>
      </c>
      <c r="O24" s="77">
        <v>85</v>
      </c>
      <c r="P24" s="170">
        <f>ROUND(Table1[[#This Row],[Column14]]*P$2,2)</f>
        <v>47607.73</v>
      </c>
      <c r="Q24" s="33">
        <f t="shared" si="5"/>
        <v>0</v>
      </c>
      <c r="R24" s="14">
        <v>994</v>
      </c>
      <c r="S24" s="14">
        <v>22</v>
      </c>
      <c r="T24" s="14">
        <v>3</v>
      </c>
      <c r="U24" s="15">
        <v>1</v>
      </c>
      <c r="V24" s="14" t="s">
        <v>507</v>
      </c>
      <c r="W24" s="16">
        <v>99.959163200528351</v>
      </c>
      <c r="X24" s="17">
        <f t="shared" si="6"/>
        <v>0</v>
      </c>
      <c r="Y24" s="17"/>
      <c r="Z24" s="30">
        <v>994</v>
      </c>
      <c r="AA24" s="18" t="s">
        <v>507</v>
      </c>
      <c r="AB24" s="18">
        <v>213</v>
      </c>
      <c r="AC24" s="19">
        <f t="shared" si="7"/>
        <v>2.1308701791820739</v>
      </c>
      <c r="AD24" s="15"/>
    </row>
    <row r="25" spans="1:30" x14ac:dyDescent="0.3">
      <c r="A25" s="138">
        <v>1071</v>
      </c>
      <c r="B25" s="400" t="s">
        <v>74</v>
      </c>
      <c r="C25" s="9">
        <v>702</v>
      </c>
      <c r="D25" s="10">
        <v>578656.65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1"/>
        <v>578656.65</v>
      </c>
      <c r="L25" s="10">
        <f t="shared" si="2"/>
        <v>824.3</v>
      </c>
      <c r="M25" s="10">
        <f t="shared" si="3"/>
        <v>224.81</v>
      </c>
      <c r="N25" s="10">
        <f t="shared" si="4"/>
        <v>157816.62</v>
      </c>
      <c r="O25" s="77">
        <v>32</v>
      </c>
      <c r="P25" s="170">
        <f>ROUND(Table1[[#This Row],[Column14]]*P$2,2)</f>
        <v>133906.56</v>
      </c>
      <c r="Q25" s="33">
        <f t="shared" si="5"/>
        <v>0</v>
      </c>
      <c r="R25" s="14">
        <v>1071</v>
      </c>
      <c r="S25" s="14">
        <v>50</v>
      </c>
      <c r="T25" s="14">
        <v>12</v>
      </c>
      <c r="U25" s="15">
        <v>1</v>
      </c>
      <c r="V25" s="14" t="s">
        <v>510</v>
      </c>
      <c r="W25" s="16">
        <f>290.82+449.82</f>
        <v>740.64</v>
      </c>
      <c r="X25" s="17">
        <f t="shared" si="6"/>
        <v>0</v>
      </c>
      <c r="Y25" s="17"/>
      <c r="Z25" s="30">
        <v>1071</v>
      </c>
      <c r="AA25" s="18" t="s">
        <v>510</v>
      </c>
      <c r="AB25" s="18">
        <v>702</v>
      </c>
      <c r="AC25" s="19">
        <f t="shared" si="7"/>
        <v>0.94782890473104342</v>
      </c>
      <c r="AD25" s="15"/>
    </row>
    <row r="26" spans="1:30" x14ac:dyDescent="0.3">
      <c r="A26" s="138">
        <v>1080</v>
      </c>
      <c r="B26" s="400" t="s">
        <v>75</v>
      </c>
      <c r="C26" s="9">
        <v>1068</v>
      </c>
      <c r="D26" s="10">
        <v>997270.4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1"/>
        <v>997270.4</v>
      </c>
      <c r="L26" s="10">
        <f t="shared" si="2"/>
        <v>933.77</v>
      </c>
      <c r="M26" s="10">
        <f t="shared" si="3"/>
        <v>334.28</v>
      </c>
      <c r="N26" s="10">
        <f t="shared" si="4"/>
        <v>357011.04</v>
      </c>
      <c r="O26" s="77">
        <v>6</v>
      </c>
      <c r="P26" s="170">
        <f>ROUND(Table1[[#This Row],[Column14]]*P$2,2)</f>
        <v>302921.95</v>
      </c>
      <c r="Q26" s="33">
        <f t="shared" si="5"/>
        <v>0</v>
      </c>
      <c r="R26" s="14">
        <v>1080</v>
      </c>
      <c r="S26" s="14">
        <v>3</v>
      </c>
      <c r="T26" s="14">
        <v>11</v>
      </c>
      <c r="U26" s="15">
        <v>1</v>
      </c>
      <c r="V26" s="14" t="s">
        <v>511</v>
      </c>
      <c r="W26" s="16">
        <f>168.240599531423+(118.16)</f>
        <v>286.40059953142298</v>
      </c>
      <c r="X26" s="17">
        <f t="shared" si="6"/>
        <v>0</v>
      </c>
      <c r="Y26" s="17"/>
      <c r="Z26" s="30">
        <v>1080</v>
      </c>
      <c r="AA26" s="18" t="s">
        <v>511</v>
      </c>
      <c r="AB26" s="18">
        <v>1068</v>
      </c>
      <c r="AC26" s="19">
        <f t="shared" si="7"/>
        <v>3.7290424731908507</v>
      </c>
      <c r="AD26" s="15"/>
    </row>
    <row r="27" spans="1:30" x14ac:dyDescent="0.3">
      <c r="A27" s="138">
        <v>1155</v>
      </c>
      <c r="B27" s="400" t="s">
        <v>82</v>
      </c>
      <c r="C27" s="9">
        <v>664</v>
      </c>
      <c r="D27" s="10">
        <v>633663.16</v>
      </c>
      <c r="E27" s="10">
        <v>8512.15</v>
      </c>
      <c r="F27" s="10">
        <v>451.32</v>
      </c>
      <c r="G27" s="10">
        <v>0</v>
      </c>
      <c r="H27" s="10">
        <v>0</v>
      </c>
      <c r="I27" s="10">
        <v>0</v>
      </c>
      <c r="J27" s="10">
        <v>0</v>
      </c>
      <c r="K27" s="10">
        <f t="shared" si="1"/>
        <v>624699.69000000006</v>
      </c>
      <c r="L27" s="10">
        <f t="shared" si="2"/>
        <v>940.81</v>
      </c>
      <c r="M27" s="10">
        <f t="shared" si="3"/>
        <v>341.32</v>
      </c>
      <c r="N27" s="10">
        <f t="shared" si="4"/>
        <v>226636.47999999998</v>
      </c>
      <c r="O27" s="77">
        <v>16</v>
      </c>
      <c r="P27" s="170">
        <f>ROUND(Table1[[#This Row],[Column14]]*P$2,2)</f>
        <v>192299.84</v>
      </c>
      <c r="Q27" s="33">
        <f t="shared" si="5"/>
        <v>0</v>
      </c>
      <c r="R27" s="14">
        <v>1155</v>
      </c>
      <c r="S27" s="14">
        <v>6</v>
      </c>
      <c r="T27" s="14">
        <v>4</v>
      </c>
      <c r="U27" s="15">
        <v>1</v>
      </c>
      <c r="V27" s="14" t="s">
        <v>518</v>
      </c>
      <c r="W27" s="16">
        <v>173.90345721182877</v>
      </c>
      <c r="X27" s="17">
        <f t="shared" si="6"/>
        <v>0</v>
      </c>
      <c r="Y27" s="17"/>
      <c r="Z27" s="30">
        <v>1155</v>
      </c>
      <c r="AA27" s="18" t="s">
        <v>518</v>
      </c>
      <c r="AB27" s="18">
        <v>664</v>
      </c>
      <c r="AC27" s="19">
        <f t="shared" si="7"/>
        <v>3.8182104637010936</v>
      </c>
      <c r="AD27" s="15"/>
    </row>
    <row r="28" spans="1:30" x14ac:dyDescent="0.3">
      <c r="A28" s="138">
        <v>1162</v>
      </c>
      <c r="B28" s="400" t="s">
        <v>83</v>
      </c>
      <c r="C28" s="9">
        <v>960</v>
      </c>
      <c r="D28" s="10">
        <v>710479.89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1"/>
        <v>710479.89</v>
      </c>
      <c r="L28" s="10">
        <f t="shared" si="2"/>
        <v>740.08</v>
      </c>
      <c r="M28" s="10">
        <f t="shared" si="3"/>
        <v>140.59</v>
      </c>
      <c r="N28" s="10">
        <f t="shared" si="4"/>
        <v>134966.39999999999</v>
      </c>
      <c r="O28" s="77">
        <v>42</v>
      </c>
      <c r="P28" s="170">
        <f>ROUND(Table1[[#This Row],[Column14]]*P$2,2)</f>
        <v>114518.27</v>
      </c>
      <c r="Q28" s="33">
        <f t="shared" si="5"/>
        <v>0</v>
      </c>
      <c r="R28" s="14">
        <v>1162</v>
      </c>
      <c r="S28" s="14">
        <v>10</v>
      </c>
      <c r="T28" s="14">
        <v>10</v>
      </c>
      <c r="U28" s="15">
        <v>1</v>
      </c>
      <c r="V28" s="14" t="s">
        <v>519</v>
      </c>
      <c r="W28" s="16">
        <v>164.9251774203085</v>
      </c>
      <c r="X28" s="17">
        <f t="shared" si="6"/>
        <v>0</v>
      </c>
      <c r="Y28" s="17"/>
      <c r="Z28" s="30">
        <v>1162</v>
      </c>
      <c r="AA28" s="18" t="s">
        <v>519</v>
      </c>
      <c r="AB28" s="18">
        <v>960</v>
      </c>
      <c r="AC28" s="19">
        <f t="shared" si="7"/>
        <v>5.8208213871036758</v>
      </c>
      <c r="AD28" s="15"/>
    </row>
    <row r="29" spans="1:30" x14ac:dyDescent="0.3">
      <c r="A29" s="138">
        <v>1169</v>
      </c>
      <c r="B29" s="400" t="s">
        <v>84</v>
      </c>
      <c r="C29" s="9">
        <v>693</v>
      </c>
      <c r="D29" s="10">
        <v>459872.23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1"/>
        <v>459872.23</v>
      </c>
      <c r="L29" s="10">
        <f t="shared" si="2"/>
        <v>663.6</v>
      </c>
      <c r="M29" s="10">
        <f t="shared" si="3"/>
        <v>64.11</v>
      </c>
      <c r="N29" s="10">
        <f t="shared" si="4"/>
        <v>44428.23</v>
      </c>
      <c r="O29" s="77">
        <v>92</v>
      </c>
      <c r="P29" s="170">
        <f>ROUND(Table1[[#This Row],[Column14]]*P$2,2)</f>
        <v>37697.11</v>
      </c>
      <c r="Q29" s="33">
        <f t="shared" si="5"/>
        <v>0</v>
      </c>
      <c r="R29" s="14">
        <v>1169</v>
      </c>
      <c r="S29" s="14">
        <v>38</v>
      </c>
      <c r="T29" s="14">
        <v>8</v>
      </c>
      <c r="U29" s="15">
        <v>1</v>
      </c>
      <c r="V29" s="14" t="s">
        <v>520</v>
      </c>
      <c r="W29" s="16">
        <v>191.6760505573655</v>
      </c>
      <c r="X29" s="17">
        <f t="shared" si="6"/>
        <v>0</v>
      </c>
      <c r="Y29" s="17"/>
      <c r="Z29" s="30">
        <v>1169</v>
      </c>
      <c r="AA29" s="18" t="s">
        <v>520</v>
      </c>
      <c r="AB29" s="18">
        <v>693</v>
      </c>
      <c r="AC29" s="19">
        <f t="shared" si="7"/>
        <v>3.615475162310883</v>
      </c>
      <c r="AD29" s="15"/>
    </row>
    <row r="30" spans="1:30" x14ac:dyDescent="0.3">
      <c r="A30" s="138">
        <v>1204</v>
      </c>
      <c r="B30" s="400" t="s">
        <v>87</v>
      </c>
      <c r="C30" s="9">
        <v>434</v>
      </c>
      <c r="D30" s="10">
        <v>290556.77</v>
      </c>
      <c r="E30" s="10">
        <v>0</v>
      </c>
      <c r="F30" s="10">
        <v>572.79</v>
      </c>
      <c r="G30" s="10">
        <v>0</v>
      </c>
      <c r="H30" s="10">
        <v>0</v>
      </c>
      <c r="I30" s="10">
        <v>0</v>
      </c>
      <c r="J30" s="10">
        <v>0</v>
      </c>
      <c r="K30" s="10">
        <f t="shared" si="1"/>
        <v>289983.98000000004</v>
      </c>
      <c r="L30" s="10">
        <f t="shared" si="2"/>
        <v>668.17</v>
      </c>
      <c r="M30" s="10">
        <f t="shared" si="3"/>
        <v>68.680000000000007</v>
      </c>
      <c r="N30" s="10">
        <f t="shared" si="4"/>
        <v>29807.120000000003</v>
      </c>
      <c r="O30" s="77">
        <v>105</v>
      </c>
      <c r="P30" s="170">
        <f>ROUND(Table1[[#This Row],[Column14]]*P$2,2)</f>
        <v>25291.18</v>
      </c>
      <c r="Q30" s="33">
        <f t="shared" si="5"/>
        <v>0</v>
      </c>
      <c r="R30" s="14">
        <v>1204</v>
      </c>
      <c r="S30" s="14">
        <v>9</v>
      </c>
      <c r="T30" s="14">
        <v>10</v>
      </c>
      <c r="U30" s="15">
        <v>1</v>
      </c>
      <c r="V30" s="14" t="s">
        <v>523</v>
      </c>
      <c r="W30" s="16">
        <v>100.88856236149742</v>
      </c>
      <c r="X30" s="17">
        <f t="shared" si="6"/>
        <v>0</v>
      </c>
      <c r="Y30" s="17"/>
      <c r="Z30" s="30">
        <v>1204</v>
      </c>
      <c r="AA30" s="18" t="s">
        <v>523</v>
      </c>
      <c r="AB30" s="18">
        <v>434</v>
      </c>
      <c r="AC30" s="19">
        <f t="shared" si="7"/>
        <v>4.3017760372570191</v>
      </c>
      <c r="AD30" s="15"/>
    </row>
    <row r="31" spans="1:30" x14ac:dyDescent="0.3">
      <c r="A31" s="138">
        <v>1232</v>
      </c>
      <c r="B31" s="400" t="s">
        <v>89</v>
      </c>
      <c r="C31" s="9">
        <v>738</v>
      </c>
      <c r="D31" s="10">
        <v>474946.77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1"/>
        <v>474946.77</v>
      </c>
      <c r="L31" s="10">
        <f t="shared" si="2"/>
        <v>643.55999999999995</v>
      </c>
      <c r="M31" s="10">
        <f t="shared" si="3"/>
        <v>44.07</v>
      </c>
      <c r="N31" s="10">
        <f t="shared" si="4"/>
        <v>32523.66</v>
      </c>
      <c r="O31" s="77">
        <v>101</v>
      </c>
      <c r="P31" s="170">
        <f>ROUND(Table1[[#This Row],[Column14]]*P$2,2)</f>
        <v>27596.15</v>
      </c>
      <c r="Q31" s="33">
        <f t="shared" si="5"/>
        <v>0</v>
      </c>
      <c r="R31" s="14">
        <v>1232</v>
      </c>
      <c r="S31" s="14">
        <v>38</v>
      </c>
      <c r="T31" s="14">
        <v>8</v>
      </c>
      <c r="U31" s="15">
        <v>1</v>
      </c>
      <c r="V31" s="14" t="s">
        <v>525</v>
      </c>
      <c r="W31" s="16">
        <v>285.75733951297457</v>
      </c>
      <c r="X31" s="17">
        <f t="shared" si="6"/>
        <v>0</v>
      </c>
      <c r="Y31" s="17"/>
      <c r="Z31" s="30">
        <v>1232</v>
      </c>
      <c r="AA31" s="18" t="s">
        <v>525</v>
      </c>
      <c r="AB31" s="18">
        <v>738</v>
      </c>
      <c r="AC31" s="19">
        <f t="shared" si="7"/>
        <v>2.5826108307762006</v>
      </c>
      <c r="AD31" s="15"/>
    </row>
    <row r="32" spans="1:30" x14ac:dyDescent="0.3">
      <c r="A32" s="138">
        <v>1260</v>
      </c>
      <c r="B32" s="400" t="s">
        <v>92</v>
      </c>
      <c r="C32" s="9">
        <v>955</v>
      </c>
      <c r="D32" s="10">
        <v>679440.82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1"/>
        <v>679440.82</v>
      </c>
      <c r="L32" s="10">
        <f t="shared" si="2"/>
        <v>711.46</v>
      </c>
      <c r="M32" s="10">
        <f t="shared" si="3"/>
        <v>111.97</v>
      </c>
      <c r="N32" s="10">
        <f t="shared" si="4"/>
        <v>106931.35</v>
      </c>
      <c r="O32" s="77">
        <v>56</v>
      </c>
      <c r="P32" s="170">
        <f>ROUND(Table1[[#This Row],[Column14]]*P$2,2)</f>
        <v>90730.68</v>
      </c>
      <c r="Q32" s="33">
        <f t="shared" si="5"/>
        <v>0</v>
      </c>
      <c r="R32" s="14">
        <v>1260</v>
      </c>
      <c r="S32" s="14">
        <v>3</v>
      </c>
      <c r="T32" s="14">
        <v>11</v>
      </c>
      <c r="U32" s="15">
        <v>1</v>
      </c>
      <c r="V32" s="14" t="s">
        <v>528</v>
      </c>
      <c r="W32" s="16">
        <v>187.78766667432052</v>
      </c>
      <c r="X32" s="17">
        <f t="shared" si="6"/>
        <v>0</v>
      </c>
      <c r="Y32" s="17"/>
      <c r="Z32" s="30">
        <v>1260</v>
      </c>
      <c r="AA32" s="18" t="s">
        <v>528</v>
      </c>
      <c r="AB32" s="18">
        <v>955</v>
      </c>
      <c r="AC32" s="19">
        <f t="shared" si="7"/>
        <v>5.0855309984561075</v>
      </c>
      <c r="AD32" s="15"/>
    </row>
    <row r="33" spans="1:30" x14ac:dyDescent="0.3">
      <c r="A33" s="138">
        <v>1421</v>
      </c>
      <c r="B33" s="400" t="s">
        <v>100</v>
      </c>
      <c r="C33" s="9">
        <v>560</v>
      </c>
      <c r="D33" s="10">
        <v>465180.38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1"/>
        <v>465180.38</v>
      </c>
      <c r="L33" s="10">
        <f t="shared" si="2"/>
        <v>830.68</v>
      </c>
      <c r="M33" s="10">
        <f t="shared" si="3"/>
        <v>231.19</v>
      </c>
      <c r="N33" s="10">
        <f t="shared" si="4"/>
        <v>129466.4</v>
      </c>
      <c r="O33" s="77">
        <v>45</v>
      </c>
      <c r="P33" s="170">
        <f>ROUND(Table1[[#This Row],[Column14]]*P$2,2)</f>
        <v>109851.55</v>
      </c>
      <c r="Q33" s="33">
        <f t="shared" si="5"/>
        <v>0</v>
      </c>
      <c r="R33" s="14">
        <v>1421</v>
      </c>
      <c r="S33" s="14">
        <v>62</v>
      </c>
      <c r="T33" s="14">
        <v>4</v>
      </c>
      <c r="U33" s="15">
        <v>1</v>
      </c>
      <c r="V33" s="14" t="s">
        <v>531</v>
      </c>
      <c r="W33" s="16">
        <v>192.98117638545429</v>
      </c>
      <c r="X33" s="17">
        <f t="shared" si="6"/>
        <v>0</v>
      </c>
      <c r="Y33" s="17"/>
      <c r="Z33" s="30">
        <v>1421</v>
      </c>
      <c r="AA33" s="18" t="s">
        <v>532</v>
      </c>
      <c r="AB33" s="18">
        <v>560</v>
      </c>
      <c r="AC33" s="19">
        <f t="shared" si="7"/>
        <v>2.9018374252288437</v>
      </c>
      <c r="AD33" s="15"/>
    </row>
    <row r="34" spans="1:30" x14ac:dyDescent="0.3">
      <c r="A34" s="138">
        <v>2744</v>
      </c>
      <c r="B34" s="400" t="s">
        <v>185</v>
      </c>
      <c r="C34" s="9">
        <v>806</v>
      </c>
      <c r="D34" s="10">
        <v>524525.68999999994</v>
      </c>
      <c r="E34" s="10">
        <v>0</v>
      </c>
      <c r="F34" s="10">
        <v>0</v>
      </c>
      <c r="G34" s="10">
        <v>860.36</v>
      </c>
      <c r="H34" s="10">
        <v>0</v>
      </c>
      <c r="I34" s="10">
        <v>0</v>
      </c>
      <c r="J34" s="10">
        <v>0</v>
      </c>
      <c r="K34" s="10">
        <f t="shared" si="1"/>
        <v>523665.32999999996</v>
      </c>
      <c r="L34" s="10">
        <f t="shared" si="2"/>
        <v>649.71</v>
      </c>
      <c r="M34" s="10">
        <f t="shared" si="3"/>
        <v>50.22</v>
      </c>
      <c r="N34" s="10">
        <f t="shared" si="4"/>
        <v>40477.32</v>
      </c>
      <c r="O34" s="77">
        <v>96</v>
      </c>
      <c r="P34" s="170">
        <f>ROUND(Table1[[#This Row],[Column14]]*P$2,2)</f>
        <v>34344.79</v>
      </c>
      <c r="Q34" s="33">
        <f t="shared" si="5"/>
        <v>0</v>
      </c>
      <c r="R34" s="14">
        <v>2744</v>
      </c>
      <c r="S34" s="14">
        <v>14</v>
      </c>
      <c r="T34" s="14">
        <v>6</v>
      </c>
      <c r="U34" s="15">
        <v>1</v>
      </c>
      <c r="V34" s="14" t="s">
        <v>538</v>
      </c>
      <c r="W34" s="16">
        <v>84.408388961836891</v>
      </c>
      <c r="X34" s="17">
        <f t="shared" si="6"/>
        <v>0</v>
      </c>
      <c r="Y34" s="17"/>
      <c r="Z34" s="30">
        <v>2744</v>
      </c>
      <c r="AA34" s="18" t="s">
        <v>538</v>
      </c>
      <c r="AB34" s="18">
        <v>806</v>
      </c>
      <c r="AC34" s="19">
        <f t="shared" si="7"/>
        <v>9.5488139261183207</v>
      </c>
      <c r="AD34" s="15"/>
    </row>
    <row r="35" spans="1:30" x14ac:dyDescent="0.3">
      <c r="A35" s="138">
        <v>1491</v>
      </c>
      <c r="B35" s="400" t="s">
        <v>103</v>
      </c>
      <c r="C35" s="9">
        <v>417</v>
      </c>
      <c r="D35" s="10">
        <v>599429.56000000006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1"/>
        <v>599429.56000000006</v>
      </c>
      <c r="L35" s="10">
        <f t="shared" si="2"/>
        <v>1437.48</v>
      </c>
      <c r="M35" s="10">
        <f t="shared" si="3"/>
        <v>837.99</v>
      </c>
      <c r="N35" s="10">
        <f t="shared" si="4"/>
        <v>349441.83</v>
      </c>
      <c r="O35" s="77">
        <v>7</v>
      </c>
      <c r="P35" s="170">
        <f>ROUND(Table1[[#This Row],[Column14]]*P$2,2)</f>
        <v>296499.52</v>
      </c>
      <c r="Q35" s="33">
        <f t="shared" si="5"/>
        <v>0</v>
      </c>
      <c r="R35" s="14">
        <v>1491</v>
      </c>
      <c r="S35" s="14">
        <v>4</v>
      </c>
      <c r="T35" s="14">
        <v>12</v>
      </c>
      <c r="U35" s="15">
        <v>1</v>
      </c>
      <c r="V35" s="14" t="s">
        <v>541</v>
      </c>
      <c r="W35" s="21">
        <v>673.00577013455666</v>
      </c>
      <c r="X35" s="17">
        <f t="shared" si="6"/>
        <v>0</v>
      </c>
      <c r="Y35" s="17"/>
      <c r="Z35" s="30">
        <v>1491</v>
      </c>
      <c r="AA35" s="18" t="s">
        <v>541</v>
      </c>
      <c r="AB35" s="18">
        <v>417</v>
      </c>
      <c r="AC35" s="19">
        <f t="shared" si="7"/>
        <v>0.61960835776582956</v>
      </c>
      <c r="AD35" s="15"/>
    </row>
    <row r="36" spans="1:30" x14ac:dyDescent="0.3">
      <c r="A36" s="138">
        <v>1499</v>
      </c>
      <c r="B36" s="400" t="s">
        <v>104</v>
      </c>
      <c r="C36" s="9">
        <v>965</v>
      </c>
      <c r="D36" s="10">
        <v>941630.11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1"/>
        <v>941630.11</v>
      </c>
      <c r="L36" s="10">
        <f t="shared" si="2"/>
        <v>975.78</v>
      </c>
      <c r="M36" s="10">
        <f t="shared" si="3"/>
        <v>376.29</v>
      </c>
      <c r="N36" s="10">
        <f t="shared" si="4"/>
        <v>363119.85000000003</v>
      </c>
      <c r="O36" s="77">
        <v>5</v>
      </c>
      <c r="P36" s="170">
        <f>ROUND(Table1[[#This Row],[Column14]]*P$2,2)</f>
        <v>308105.24</v>
      </c>
      <c r="Q36" s="33">
        <f t="shared" si="5"/>
        <v>0</v>
      </c>
      <c r="R36" s="14">
        <v>1499</v>
      </c>
      <c r="S36" s="14">
        <v>46</v>
      </c>
      <c r="T36" s="14">
        <v>11</v>
      </c>
      <c r="U36" s="15">
        <v>1</v>
      </c>
      <c r="V36" s="14" t="s">
        <v>542</v>
      </c>
      <c r="W36" s="21">
        <v>293.74510324113857</v>
      </c>
      <c r="X36" s="17">
        <f t="shared" si="6"/>
        <v>0</v>
      </c>
      <c r="Y36" s="17"/>
      <c r="Z36" s="30">
        <v>1499</v>
      </c>
      <c r="AA36" s="18" t="s">
        <v>543</v>
      </c>
      <c r="AB36" s="18">
        <v>965</v>
      </c>
      <c r="AC36" s="19">
        <f t="shared" si="7"/>
        <v>3.2851611460151591</v>
      </c>
      <c r="AD36" s="15"/>
    </row>
    <row r="37" spans="1:30" x14ac:dyDescent="0.3">
      <c r="A37" s="138">
        <v>1561</v>
      </c>
      <c r="B37" s="400" t="s">
        <v>108</v>
      </c>
      <c r="C37" s="9">
        <v>621</v>
      </c>
      <c r="D37" s="10">
        <v>498479.73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1"/>
        <v>498479.73</v>
      </c>
      <c r="L37" s="10">
        <f t="shared" si="2"/>
        <v>802.7</v>
      </c>
      <c r="M37" s="10">
        <f t="shared" si="3"/>
        <v>203.21</v>
      </c>
      <c r="N37" s="10">
        <f t="shared" si="4"/>
        <v>126193.41</v>
      </c>
      <c r="O37" s="77">
        <v>47</v>
      </c>
      <c r="P37" s="170">
        <f>ROUND(Table1[[#This Row],[Column14]]*P$2,2)</f>
        <v>107074.43</v>
      </c>
      <c r="Q37" s="33">
        <f t="shared" si="5"/>
        <v>0</v>
      </c>
      <c r="R37" s="14">
        <v>1561</v>
      </c>
      <c r="S37" s="14">
        <v>37</v>
      </c>
      <c r="T37" s="14">
        <v>9</v>
      </c>
      <c r="U37" s="15">
        <v>1</v>
      </c>
      <c r="V37" s="14" t="s">
        <v>546</v>
      </c>
      <c r="W37" s="16">
        <v>81.439108150964415</v>
      </c>
      <c r="X37" s="17">
        <f t="shared" si="6"/>
        <v>0</v>
      </c>
      <c r="Y37" s="17"/>
      <c r="Z37" s="30">
        <v>1561</v>
      </c>
      <c r="AA37" s="18" t="s">
        <v>546</v>
      </c>
      <c r="AB37" s="18">
        <v>621</v>
      </c>
      <c r="AC37" s="19">
        <f t="shared" si="7"/>
        <v>7.6253290845087189</v>
      </c>
      <c r="AD37" s="15"/>
    </row>
    <row r="38" spans="1:30" x14ac:dyDescent="0.3">
      <c r="A38" s="138">
        <v>1582</v>
      </c>
      <c r="B38" s="400" t="s">
        <v>110</v>
      </c>
      <c r="C38" s="9">
        <v>343</v>
      </c>
      <c r="D38" s="10">
        <v>364517.13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1"/>
        <v>364517.13</v>
      </c>
      <c r="L38" s="10">
        <f t="shared" si="2"/>
        <v>1062.73</v>
      </c>
      <c r="M38" s="10">
        <f t="shared" si="3"/>
        <v>463.24</v>
      </c>
      <c r="N38" s="10">
        <f t="shared" si="4"/>
        <v>158891.32</v>
      </c>
      <c r="O38" s="77">
        <v>31</v>
      </c>
      <c r="P38" s="170">
        <f>ROUND(Table1[[#This Row],[Column14]]*P$2,2)</f>
        <v>134818.43</v>
      </c>
      <c r="Q38" s="33">
        <f t="shared" si="5"/>
        <v>0</v>
      </c>
      <c r="R38" s="14">
        <v>1582</v>
      </c>
      <c r="S38" s="14">
        <v>34</v>
      </c>
      <c r="T38" s="14">
        <v>9</v>
      </c>
      <c r="U38" s="15">
        <v>1</v>
      </c>
      <c r="V38" s="14" t="s">
        <v>548</v>
      </c>
      <c r="W38" s="16">
        <v>322.06076533041079</v>
      </c>
      <c r="X38" s="17">
        <f t="shared" si="6"/>
        <v>0</v>
      </c>
      <c r="Y38" s="17"/>
      <c r="Z38" s="30">
        <v>1582</v>
      </c>
      <c r="AA38" s="18" t="s">
        <v>548</v>
      </c>
      <c r="AB38" s="18">
        <v>343</v>
      </c>
      <c r="AC38" s="19">
        <f t="shared" si="7"/>
        <v>1.0650164097079851</v>
      </c>
      <c r="AD38" s="15"/>
    </row>
    <row r="39" spans="1:30" x14ac:dyDescent="0.3">
      <c r="A39" s="138">
        <v>1600</v>
      </c>
      <c r="B39" s="400" t="s">
        <v>111</v>
      </c>
      <c r="C39" s="9">
        <v>638</v>
      </c>
      <c r="D39" s="10">
        <v>421597.46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1"/>
        <v>421597.46</v>
      </c>
      <c r="L39" s="10">
        <f t="shared" si="2"/>
        <v>660.81</v>
      </c>
      <c r="M39" s="10">
        <f t="shared" si="3"/>
        <v>61.32</v>
      </c>
      <c r="N39" s="10">
        <f t="shared" si="4"/>
        <v>39122.160000000003</v>
      </c>
      <c r="O39" s="77">
        <v>98</v>
      </c>
      <c r="P39" s="170">
        <f>ROUND(Table1[[#This Row],[Column14]]*P$2,2)</f>
        <v>33194.94</v>
      </c>
      <c r="Q39" s="33">
        <f t="shared" si="5"/>
        <v>0</v>
      </c>
      <c r="R39" s="14">
        <v>1600</v>
      </c>
      <c r="S39" s="14">
        <v>61</v>
      </c>
      <c r="T39" s="14">
        <v>10</v>
      </c>
      <c r="U39" s="15">
        <v>1</v>
      </c>
      <c r="V39" s="14" t="s">
        <v>549</v>
      </c>
      <c r="W39" s="16">
        <v>125.00532015949494</v>
      </c>
      <c r="X39" s="17">
        <f t="shared" si="6"/>
        <v>0</v>
      </c>
      <c r="Y39" s="17"/>
      <c r="Z39" s="30">
        <v>1600</v>
      </c>
      <c r="AA39" s="18" t="s">
        <v>549</v>
      </c>
      <c r="AB39" s="18">
        <v>638</v>
      </c>
      <c r="AC39" s="19">
        <f t="shared" si="7"/>
        <v>5.1037827764928121</v>
      </c>
      <c r="AD39" s="15"/>
    </row>
    <row r="40" spans="1:30" x14ac:dyDescent="0.3">
      <c r="A40" s="138">
        <v>1659</v>
      </c>
      <c r="B40" s="400" t="s">
        <v>115</v>
      </c>
      <c r="C40" s="9">
        <v>1714</v>
      </c>
      <c r="D40" s="10">
        <v>1439527.02</v>
      </c>
      <c r="E40" s="10">
        <v>0</v>
      </c>
      <c r="F40" s="10">
        <v>0</v>
      </c>
      <c r="G40" s="10">
        <v>1236.17</v>
      </c>
      <c r="H40" s="10">
        <v>0</v>
      </c>
      <c r="I40" s="10">
        <v>0</v>
      </c>
      <c r="J40" s="10">
        <v>0</v>
      </c>
      <c r="K40" s="10">
        <f t="shared" si="1"/>
        <v>1438290.85</v>
      </c>
      <c r="L40" s="10">
        <f t="shared" si="2"/>
        <v>839.14</v>
      </c>
      <c r="M40" s="10">
        <f t="shared" si="3"/>
        <v>239.65</v>
      </c>
      <c r="N40" s="10">
        <f t="shared" si="4"/>
        <v>410760.10000000003</v>
      </c>
      <c r="O40" s="77">
        <v>4</v>
      </c>
      <c r="P40" s="170">
        <f>ROUND(Table1[[#This Row],[Column14]]*P$2,2)</f>
        <v>348527.74</v>
      </c>
      <c r="Q40" s="33">
        <f t="shared" si="5"/>
        <v>0</v>
      </c>
      <c r="R40" s="14">
        <v>1659</v>
      </c>
      <c r="S40" s="14">
        <v>47</v>
      </c>
      <c r="T40" s="14">
        <v>11</v>
      </c>
      <c r="U40" s="15">
        <v>1</v>
      </c>
      <c r="V40" s="14" t="s">
        <v>553</v>
      </c>
      <c r="W40" s="16">
        <v>230.29590694534105</v>
      </c>
      <c r="X40" s="17">
        <f t="shared" si="6"/>
        <v>0</v>
      </c>
      <c r="Y40" s="17"/>
      <c r="Z40" s="30">
        <v>1659</v>
      </c>
      <c r="AA40" s="18" t="s">
        <v>553</v>
      </c>
      <c r="AB40" s="18">
        <v>1714</v>
      </c>
      <c r="AC40" s="19">
        <f t="shared" si="7"/>
        <v>7.4425986233737307</v>
      </c>
      <c r="AD40" s="15"/>
    </row>
    <row r="41" spans="1:30" x14ac:dyDescent="0.3">
      <c r="A41" s="138">
        <v>1687</v>
      </c>
      <c r="B41" s="400" t="s">
        <v>118</v>
      </c>
      <c r="C41" s="9">
        <v>221</v>
      </c>
      <c r="D41" s="10">
        <v>172655.88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1"/>
        <v>172655.88</v>
      </c>
      <c r="L41" s="10">
        <f t="shared" si="2"/>
        <v>781.25</v>
      </c>
      <c r="M41" s="10">
        <f t="shared" si="3"/>
        <v>181.76</v>
      </c>
      <c r="N41" s="10">
        <f t="shared" si="4"/>
        <v>40168.959999999999</v>
      </c>
      <c r="O41" s="77">
        <v>97</v>
      </c>
      <c r="P41" s="170">
        <f>ROUND(Table1[[#This Row],[Column14]]*P$2,2)</f>
        <v>34083.15</v>
      </c>
      <c r="Q41" s="33">
        <f t="shared" si="5"/>
        <v>0</v>
      </c>
      <c r="R41" s="14">
        <v>1687</v>
      </c>
      <c r="S41" s="14">
        <v>66</v>
      </c>
      <c r="T41" s="14">
        <v>6</v>
      </c>
      <c r="U41" s="15">
        <v>3</v>
      </c>
      <c r="V41" s="14" t="s">
        <v>556</v>
      </c>
      <c r="W41" s="16">
        <v>23.87</v>
      </c>
      <c r="X41" s="17">
        <f t="shared" si="6"/>
        <v>0</v>
      </c>
      <c r="Y41" s="17"/>
      <c r="Z41" s="30">
        <v>1687</v>
      </c>
      <c r="AA41" s="18" t="s">
        <v>556</v>
      </c>
      <c r="AB41" s="18">
        <v>221</v>
      </c>
      <c r="AC41" s="19">
        <f t="shared" si="7"/>
        <v>9.2584834520318395</v>
      </c>
      <c r="AD41" s="15"/>
    </row>
    <row r="42" spans="1:30" x14ac:dyDescent="0.3">
      <c r="A42" s="138">
        <v>5757</v>
      </c>
      <c r="B42" s="400" t="s">
        <v>377</v>
      </c>
      <c r="C42" s="9">
        <v>619</v>
      </c>
      <c r="D42" s="10">
        <v>474230.06</v>
      </c>
      <c r="E42" s="10">
        <v>0</v>
      </c>
      <c r="F42" s="10">
        <v>27515.64</v>
      </c>
      <c r="G42" s="10">
        <v>0</v>
      </c>
      <c r="H42" s="10">
        <v>0</v>
      </c>
      <c r="I42" s="10">
        <v>0</v>
      </c>
      <c r="J42" s="10">
        <v>0</v>
      </c>
      <c r="K42" s="10">
        <f t="shared" si="1"/>
        <v>446714.42</v>
      </c>
      <c r="L42" s="10">
        <f t="shared" si="2"/>
        <v>721.67</v>
      </c>
      <c r="M42" s="10">
        <f t="shared" si="3"/>
        <v>122.18</v>
      </c>
      <c r="N42" s="10">
        <f t="shared" si="4"/>
        <v>75629.42</v>
      </c>
      <c r="O42" s="77">
        <v>72</v>
      </c>
      <c r="P42" s="170">
        <f>ROUND(Table1[[#This Row],[Column14]]*P$2,2)</f>
        <v>64171.16</v>
      </c>
      <c r="Q42" s="33">
        <f t="shared" si="5"/>
        <v>0</v>
      </c>
      <c r="R42" s="14">
        <v>5757</v>
      </c>
      <c r="S42" s="14">
        <v>54</v>
      </c>
      <c r="T42" s="14">
        <v>10</v>
      </c>
      <c r="U42" s="15">
        <v>1</v>
      </c>
      <c r="V42" s="14" t="s">
        <v>561</v>
      </c>
      <c r="W42" s="16">
        <v>309.10026375413321</v>
      </c>
      <c r="X42" s="17">
        <f t="shared" si="6"/>
        <v>0</v>
      </c>
      <c r="Y42" s="17"/>
      <c r="Z42" s="30">
        <v>5757</v>
      </c>
      <c r="AA42" s="18" t="s">
        <v>561</v>
      </c>
      <c r="AB42" s="18">
        <v>619</v>
      </c>
      <c r="AC42" s="19">
        <f t="shared" si="7"/>
        <v>2.0025864503705813</v>
      </c>
      <c r="AD42" s="15"/>
    </row>
    <row r="43" spans="1:30" x14ac:dyDescent="0.3">
      <c r="A43" s="138">
        <v>1855</v>
      </c>
      <c r="B43" s="400" t="s">
        <v>124</v>
      </c>
      <c r="C43" s="9">
        <v>447</v>
      </c>
      <c r="D43" s="10">
        <v>424667.01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1"/>
        <v>424667.01</v>
      </c>
      <c r="L43" s="10">
        <f t="shared" si="2"/>
        <v>950.04</v>
      </c>
      <c r="M43" s="10">
        <f t="shared" si="3"/>
        <v>350.55</v>
      </c>
      <c r="N43" s="10">
        <f t="shared" si="4"/>
        <v>156695.85</v>
      </c>
      <c r="O43" s="77">
        <v>33</v>
      </c>
      <c r="P43" s="170">
        <f>ROUND(Table1[[#This Row],[Column14]]*P$2,2)</f>
        <v>132955.59</v>
      </c>
      <c r="Q43" s="33">
        <f t="shared" si="5"/>
        <v>0</v>
      </c>
      <c r="R43" s="14">
        <v>1855</v>
      </c>
      <c r="S43" s="14">
        <v>19</v>
      </c>
      <c r="T43" s="14">
        <v>8</v>
      </c>
      <c r="U43" s="15">
        <v>1</v>
      </c>
      <c r="V43" s="14" t="s">
        <v>562</v>
      </c>
      <c r="W43" s="16">
        <v>497.25202461910641</v>
      </c>
      <c r="X43" s="17">
        <f t="shared" si="6"/>
        <v>0</v>
      </c>
      <c r="Y43" s="17"/>
      <c r="Z43" s="30">
        <v>1855</v>
      </c>
      <c r="AA43" s="18" t="s">
        <v>562</v>
      </c>
      <c r="AB43" s="18">
        <v>447</v>
      </c>
      <c r="AC43" s="19">
        <f t="shared" si="7"/>
        <v>0.89894053290662956</v>
      </c>
      <c r="AD43" s="15"/>
    </row>
    <row r="44" spans="1:30" x14ac:dyDescent="0.3">
      <c r="A44" s="138">
        <v>1870</v>
      </c>
      <c r="B44" s="400" t="s">
        <v>126</v>
      </c>
      <c r="C44" s="9">
        <v>189</v>
      </c>
      <c r="D44" s="10">
        <v>144652.57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1"/>
        <v>144652.57</v>
      </c>
      <c r="L44" s="10">
        <f t="shared" si="2"/>
        <v>765.36</v>
      </c>
      <c r="M44" s="10">
        <f t="shared" si="3"/>
        <v>165.87</v>
      </c>
      <c r="N44" s="10">
        <f t="shared" si="4"/>
        <v>31349.43</v>
      </c>
      <c r="O44" s="77">
        <v>102</v>
      </c>
      <c r="P44" s="170">
        <f>ROUND(Table1[[#This Row],[Column14]]*P$2,2)</f>
        <v>26599.82</v>
      </c>
      <c r="Q44" s="33">
        <f t="shared" si="5"/>
        <v>0</v>
      </c>
      <c r="R44" s="14">
        <v>1870</v>
      </c>
      <c r="S44" s="14">
        <v>64</v>
      </c>
      <c r="T44" s="14">
        <v>2</v>
      </c>
      <c r="U44" s="15">
        <v>3</v>
      </c>
      <c r="V44" s="14" t="s">
        <v>564</v>
      </c>
      <c r="W44" s="16">
        <v>12.1</v>
      </c>
      <c r="X44" s="17">
        <f t="shared" si="6"/>
        <v>0</v>
      </c>
      <c r="Y44" s="17"/>
      <c r="Z44" s="30">
        <v>1870</v>
      </c>
      <c r="AA44" s="18" t="s">
        <v>564</v>
      </c>
      <c r="AB44" s="18">
        <v>189</v>
      </c>
      <c r="AC44" s="19">
        <f t="shared" si="7"/>
        <v>15.619834710743802</v>
      </c>
      <c r="AD44" s="15"/>
    </row>
    <row r="45" spans="1:30" x14ac:dyDescent="0.3">
      <c r="A45" s="138">
        <v>4843</v>
      </c>
      <c r="B45" s="400" t="s">
        <v>326</v>
      </c>
      <c r="C45" s="9">
        <v>133</v>
      </c>
      <c r="D45" s="10">
        <v>121907.18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1"/>
        <v>121907.18</v>
      </c>
      <c r="L45" s="10">
        <f t="shared" si="2"/>
        <v>916.6</v>
      </c>
      <c r="M45" s="10">
        <f t="shared" si="3"/>
        <v>317.11</v>
      </c>
      <c r="N45" s="10">
        <f t="shared" si="4"/>
        <v>42175.630000000005</v>
      </c>
      <c r="O45" s="77">
        <v>94</v>
      </c>
      <c r="P45" s="170">
        <f>ROUND(Table1[[#This Row],[Column14]]*P$2,2)</f>
        <v>35785.800000000003</v>
      </c>
      <c r="Q45" s="33">
        <f t="shared" si="5"/>
        <v>0</v>
      </c>
      <c r="R45" s="14">
        <v>4843</v>
      </c>
      <c r="S45" s="14">
        <v>66</v>
      </c>
      <c r="T45" s="14">
        <v>6</v>
      </c>
      <c r="U45" s="15">
        <v>3</v>
      </c>
      <c r="V45" s="14" t="s">
        <v>570</v>
      </c>
      <c r="W45" s="21">
        <v>10.3</v>
      </c>
      <c r="X45" s="17">
        <f t="shared" si="6"/>
        <v>0</v>
      </c>
      <c r="Y45" s="17"/>
      <c r="Z45" s="30">
        <v>4843</v>
      </c>
      <c r="AA45" s="18" t="s">
        <v>570</v>
      </c>
      <c r="AB45" s="18">
        <v>133</v>
      </c>
      <c r="AC45" s="19">
        <f t="shared" si="7"/>
        <v>12.9126213592233</v>
      </c>
      <c r="AD45" s="15"/>
    </row>
    <row r="46" spans="1:30" x14ac:dyDescent="0.3">
      <c r="A46" s="138">
        <v>2114</v>
      </c>
      <c r="B46" s="400" t="s">
        <v>139</v>
      </c>
      <c r="C46" s="9">
        <v>549</v>
      </c>
      <c r="D46" s="10">
        <v>513996.38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1"/>
        <v>513996.38</v>
      </c>
      <c r="L46" s="10">
        <f t="shared" si="2"/>
        <v>936.24</v>
      </c>
      <c r="M46" s="10">
        <f t="shared" si="3"/>
        <v>336.75</v>
      </c>
      <c r="N46" s="10">
        <f t="shared" si="4"/>
        <v>184875.75</v>
      </c>
      <c r="O46" s="77">
        <v>24</v>
      </c>
      <c r="P46" s="170">
        <f>ROUND(Table1[[#This Row],[Column14]]*P$2,2)</f>
        <v>156866.07999999999</v>
      </c>
      <c r="Q46" s="33">
        <f t="shared" si="5"/>
        <v>0</v>
      </c>
      <c r="R46" s="14">
        <v>2114</v>
      </c>
      <c r="S46" s="14">
        <v>15</v>
      </c>
      <c r="T46" s="14">
        <v>7</v>
      </c>
      <c r="U46" s="15">
        <v>1</v>
      </c>
      <c r="V46" s="14" t="s">
        <v>575</v>
      </c>
      <c r="W46" s="16">
        <v>139.31959861130625</v>
      </c>
      <c r="X46" s="17">
        <f t="shared" si="6"/>
        <v>0</v>
      </c>
      <c r="Y46" s="17"/>
      <c r="Z46" s="30">
        <v>2114</v>
      </c>
      <c r="AA46" s="18" t="s">
        <v>575</v>
      </c>
      <c r="AB46" s="18">
        <v>549</v>
      </c>
      <c r="AC46" s="19">
        <f t="shared" si="7"/>
        <v>3.9405798284825582</v>
      </c>
      <c r="AD46" s="15"/>
    </row>
    <row r="47" spans="1:30" x14ac:dyDescent="0.3">
      <c r="A47" s="138">
        <v>2128</v>
      </c>
      <c r="B47" s="400" t="s">
        <v>140</v>
      </c>
      <c r="C47" s="9">
        <v>591</v>
      </c>
      <c r="D47" s="10">
        <v>447229.37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1"/>
        <v>447229.37</v>
      </c>
      <c r="L47" s="10">
        <f t="shared" si="2"/>
        <v>756.73</v>
      </c>
      <c r="M47" s="10">
        <f t="shared" si="3"/>
        <v>157.24</v>
      </c>
      <c r="N47" s="10">
        <f t="shared" si="4"/>
        <v>92928.840000000011</v>
      </c>
      <c r="O47" s="77">
        <v>64</v>
      </c>
      <c r="P47" s="170">
        <f>ROUND(Table1[[#This Row],[Column14]]*P$2,2)</f>
        <v>78849.62</v>
      </c>
      <c r="Q47" s="33">
        <f t="shared" si="5"/>
        <v>0</v>
      </c>
      <c r="R47" s="14">
        <v>2128</v>
      </c>
      <c r="S47" s="14">
        <v>42</v>
      </c>
      <c r="T47" s="14">
        <v>8</v>
      </c>
      <c r="U47" s="15">
        <v>1</v>
      </c>
      <c r="V47" s="14" t="s">
        <v>576</v>
      </c>
      <c r="W47" s="16">
        <v>110.84410657268684</v>
      </c>
      <c r="X47" s="17">
        <f t="shared" si="6"/>
        <v>0</v>
      </c>
      <c r="Y47" s="17"/>
      <c r="Z47" s="30">
        <v>2128</v>
      </c>
      <c r="AA47" s="18" t="s">
        <v>576</v>
      </c>
      <c r="AB47" s="18">
        <v>591</v>
      </c>
      <c r="AC47" s="19">
        <f t="shared" si="7"/>
        <v>5.331812563372031</v>
      </c>
      <c r="AD47" s="15"/>
    </row>
    <row r="48" spans="1:30" x14ac:dyDescent="0.3">
      <c r="A48" s="138">
        <v>2135</v>
      </c>
      <c r="B48" s="400" t="s">
        <v>141</v>
      </c>
      <c r="C48" s="9">
        <v>405</v>
      </c>
      <c r="D48" s="10">
        <v>434212.41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1"/>
        <v>434212.41</v>
      </c>
      <c r="L48" s="10">
        <f t="shared" si="2"/>
        <v>1072.1300000000001</v>
      </c>
      <c r="M48" s="10">
        <f t="shared" si="3"/>
        <v>472.64</v>
      </c>
      <c r="N48" s="10">
        <f t="shared" si="4"/>
        <v>191419.19999999998</v>
      </c>
      <c r="O48" s="77">
        <v>23</v>
      </c>
      <c r="P48" s="170">
        <f>ROUND(Table1[[#This Row],[Column14]]*P$2,2)</f>
        <v>162418.16</v>
      </c>
      <c r="Q48" s="33">
        <f t="shared" si="5"/>
        <v>0</v>
      </c>
      <c r="R48" s="14">
        <v>2135</v>
      </c>
      <c r="S48" s="14">
        <v>60</v>
      </c>
      <c r="T48" s="14">
        <v>10</v>
      </c>
      <c r="U48" s="15">
        <v>1</v>
      </c>
      <c r="V48" s="14" t="s">
        <v>577</v>
      </c>
      <c r="W48" s="16">
        <v>335.84850066487564</v>
      </c>
      <c r="X48" s="17">
        <f t="shared" si="6"/>
        <v>0</v>
      </c>
      <c r="Y48" s="17"/>
      <c r="Z48" s="30">
        <v>2135</v>
      </c>
      <c r="AA48" s="18" t="s">
        <v>577</v>
      </c>
      <c r="AB48" s="18">
        <v>405</v>
      </c>
      <c r="AC48" s="19">
        <f t="shared" si="7"/>
        <v>1.2059008725607703</v>
      </c>
      <c r="AD48" s="15"/>
    </row>
    <row r="49" spans="1:30" x14ac:dyDescent="0.3">
      <c r="A49" s="138">
        <v>2142</v>
      </c>
      <c r="B49" s="400" t="s">
        <v>142</v>
      </c>
      <c r="C49" s="9">
        <v>164</v>
      </c>
      <c r="D49" s="10">
        <v>115117.55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1"/>
        <v>115117.55</v>
      </c>
      <c r="L49" s="10">
        <f t="shared" si="2"/>
        <v>701.94</v>
      </c>
      <c r="M49" s="10">
        <f t="shared" si="3"/>
        <v>102.45</v>
      </c>
      <c r="N49" s="10">
        <f t="shared" si="4"/>
        <v>16801.8</v>
      </c>
      <c r="O49" s="77">
        <v>116</v>
      </c>
      <c r="P49" s="170">
        <f>ROUND(Table1[[#This Row],[Column14]]*P$2,2)</f>
        <v>14256.24</v>
      </c>
      <c r="Q49" s="33">
        <f t="shared" si="5"/>
        <v>0</v>
      </c>
      <c r="R49" s="14">
        <v>2142</v>
      </c>
      <c r="S49" s="14">
        <v>6</v>
      </c>
      <c r="T49" s="14">
        <v>10</v>
      </c>
      <c r="U49" s="15">
        <v>1</v>
      </c>
      <c r="V49" s="14" t="s">
        <v>578</v>
      </c>
      <c r="W49" s="16">
        <v>95.310673258296944</v>
      </c>
      <c r="X49" s="17">
        <f t="shared" si="6"/>
        <v>0</v>
      </c>
      <c r="Y49" s="17"/>
      <c r="Z49" s="30">
        <v>2142</v>
      </c>
      <c r="AA49" s="18" t="s">
        <v>578</v>
      </c>
      <c r="AB49" s="18">
        <v>164</v>
      </c>
      <c r="AC49" s="19">
        <f t="shared" si="7"/>
        <v>1.7206887161058171</v>
      </c>
      <c r="AD49" s="15"/>
    </row>
    <row r="50" spans="1:30" x14ac:dyDescent="0.3">
      <c r="A50" s="138">
        <v>2198</v>
      </c>
      <c r="B50" s="400" t="s">
        <v>145</v>
      </c>
      <c r="C50" s="9">
        <v>743</v>
      </c>
      <c r="D50" s="10">
        <v>468257.2</v>
      </c>
      <c r="E50" s="10">
        <v>1545.41</v>
      </c>
      <c r="F50" s="10">
        <v>60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1"/>
        <v>466651.79000000004</v>
      </c>
      <c r="L50" s="10">
        <f t="shared" si="2"/>
        <v>628.05999999999995</v>
      </c>
      <c r="M50" s="10">
        <f t="shared" si="3"/>
        <v>28.57</v>
      </c>
      <c r="N50" s="10">
        <f t="shared" si="4"/>
        <v>21227.51</v>
      </c>
      <c r="O50" s="77">
        <v>110</v>
      </c>
      <c r="P50" s="170">
        <f>ROUND(Table1[[#This Row],[Column14]]*P$2,2)</f>
        <v>18011.43</v>
      </c>
      <c r="Q50" s="33">
        <f t="shared" si="5"/>
        <v>0</v>
      </c>
      <c r="R50" s="14">
        <v>2198</v>
      </c>
      <c r="S50" s="14">
        <v>55</v>
      </c>
      <c r="T50" s="14">
        <v>11</v>
      </c>
      <c r="U50" s="15">
        <v>1</v>
      </c>
      <c r="V50" s="14" t="s">
        <v>580</v>
      </c>
      <c r="W50" s="16">
        <v>114.94394808582896</v>
      </c>
      <c r="X50" s="17">
        <f t="shared" si="6"/>
        <v>0</v>
      </c>
      <c r="Y50" s="17"/>
      <c r="Z50" s="30">
        <v>2198</v>
      </c>
      <c r="AA50" s="18" t="s">
        <v>580</v>
      </c>
      <c r="AB50" s="18">
        <v>743</v>
      </c>
      <c r="AC50" s="19">
        <f t="shared" si="7"/>
        <v>6.4640201800376635</v>
      </c>
      <c r="AD50" s="15"/>
    </row>
    <row r="51" spans="1:30" x14ac:dyDescent="0.3">
      <c r="A51" s="138">
        <v>2212</v>
      </c>
      <c r="B51" s="400" t="s">
        <v>146</v>
      </c>
      <c r="C51" s="9">
        <v>109</v>
      </c>
      <c r="D51" s="10">
        <v>83578.880000000005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1"/>
        <v>83578.880000000005</v>
      </c>
      <c r="L51" s="10">
        <f t="shared" si="2"/>
        <v>766.78</v>
      </c>
      <c r="M51" s="10">
        <f t="shared" si="3"/>
        <v>167.29</v>
      </c>
      <c r="N51" s="10">
        <f t="shared" si="4"/>
        <v>18234.61</v>
      </c>
      <c r="O51" s="77">
        <v>114</v>
      </c>
      <c r="P51" s="170">
        <f>ROUND(Table1[[#This Row],[Column14]]*P$2,2)</f>
        <v>15471.97</v>
      </c>
      <c r="Q51" s="33">
        <f t="shared" si="5"/>
        <v>0</v>
      </c>
      <c r="R51" s="14">
        <v>2212</v>
      </c>
      <c r="S51" s="14">
        <v>38</v>
      </c>
      <c r="T51" s="14">
        <v>8</v>
      </c>
      <c r="U51" s="15">
        <v>1</v>
      </c>
      <c r="V51" s="14" t="s">
        <v>581</v>
      </c>
      <c r="W51" s="16">
        <v>159.31864731245471</v>
      </c>
      <c r="X51" s="17">
        <f t="shared" si="6"/>
        <v>0</v>
      </c>
      <c r="Y51" s="17"/>
      <c r="Z51" s="30">
        <v>2212</v>
      </c>
      <c r="AA51" s="18" t="s">
        <v>581</v>
      </c>
      <c r="AB51" s="18">
        <v>109</v>
      </c>
      <c r="AC51" s="19">
        <f t="shared" si="7"/>
        <v>0.68416347890670881</v>
      </c>
      <c r="AD51" s="15"/>
    </row>
    <row r="52" spans="1:30" x14ac:dyDescent="0.3">
      <c r="A52" s="138">
        <v>2233</v>
      </c>
      <c r="B52" s="400" t="s">
        <v>149</v>
      </c>
      <c r="C52" s="9">
        <v>878</v>
      </c>
      <c r="D52" s="10">
        <v>621651.13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1"/>
        <v>621651.13</v>
      </c>
      <c r="L52" s="10">
        <f t="shared" si="2"/>
        <v>708.03</v>
      </c>
      <c r="M52" s="10">
        <f t="shared" si="3"/>
        <v>108.54</v>
      </c>
      <c r="N52" s="10">
        <f t="shared" si="4"/>
        <v>95298.12000000001</v>
      </c>
      <c r="O52" s="77">
        <v>62</v>
      </c>
      <c r="P52" s="170">
        <f>ROUND(Table1[[#This Row],[Column14]]*P$2,2)</f>
        <v>80859.94</v>
      </c>
      <c r="Q52" s="33">
        <f t="shared" si="5"/>
        <v>0</v>
      </c>
      <c r="R52" s="14">
        <v>2233</v>
      </c>
      <c r="S52" s="14">
        <v>7</v>
      </c>
      <c r="T52" s="14">
        <v>11</v>
      </c>
      <c r="U52" s="15">
        <v>1</v>
      </c>
      <c r="V52" s="14" t="s">
        <v>584</v>
      </c>
      <c r="W52" s="16">
        <v>265.43355840892696</v>
      </c>
      <c r="X52" s="17">
        <f t="shared" si="6"/>
        <v>0</v>
      </c>
      <c r="Y52" s="17"/>
      <c r="Z52" s="30">
        <v>2233</v>
      </c>
      <c r="AA52" s="18" t="s">
        <v>584</v>
      </c>
      <c r="AB52" s="18">
        <v>878</v>
      </c>
      <c r="AC52" s="19">
        <f t="shared" si="7"/>
        <v>3.3077957635159048</v>
      </c>
      <c r="AD52" s="15"/>
    </row>
    <row r="53" spans="1:30" x14ac:dyDescent="0.3">
      <c r="A53" s="138">
        <v>2394</v>
      </c>
      <c r="B53" s="400" t="s">
        <v>155</v>
      </c>
      <c r="C53" s="9">
        <v>443</v>
      </c>
      <c r="D53" s="10">
        <v>379960.73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1"/>
        <v>379960.73</v>
      </c>
      <c r="L53" s="10">
        <f t="shared" si="2"/>
        <v>857.7</v>
      </c>
      <c r="M53" s="10">
        <f t="shared" si="3"/>
        <v>258.20999999999998</v>
      </c>
      <c r="N53" s="10">
        <f t="shared" si="4"/>
        <v>114387.02999999998</v>
      </c>
      <c r="O53" s="77">
        <v>51</v>
      </c>
      <c r="P53" s="170">
        <f>ROUND(Table1[[#This Row],[Column14]]*P$2,2)</f>
        <v>97056.78</v>
      </c>
      <c r="Q53" s="33">
        <f t="shared" si="5"/>
        <v>0</v>
      </c>
      <c r="R53" s="14">
        <v>2394</v>
      </c>
      <c r="S53" s="14">
        <v>10</v>
      </c>
      <c r="T53" s="14">
        <v>10</v>
      </c>
      <c r="U53" s="15">
        <v>1</v>
      </c>
      <c r="V53" s="14" t="s">
        <v>589</v>
      </c>
      <c r="W53" s="16">
        <v>150.19295801376686</v>
      </c>
      <c r="X53" s="17">
        <f t="shared" si="6"/>
        <v>0</v>
      </c>
      <c r="Y53" s="17"/>
      <c r="Z53" s="30">
        <v>2394</v>
      </c>
      <c r="AA53" s="18" t="s">
        <v>589</v>
      </c>
      <c r="AB53" s="18">
        <v>443</v>
      </c>
      <c r="AC53" s="19">
        <f t="shared" si="7"/>
        <v>2.9495390853104717</v>
      </c>
      <c r="AD53" s="15"/>
    </row>
    <row r="54" spans="1:30" x14ac:dyDescent="0.3">
      <c r="A54" s="138">
        <v>2478</v>
      </c>
      <c r="B54" s="400" t="s">
        <v>163</v>
      </c>
      <c r="C54" s="9">
        <v>1772</v>
      </c>
      <c r="D54" s="10">
        <v>1259341.6499999999</v>
      </c>
      <c r="E54" s="10">
        <v>674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1"/>
        <v>1258667.6499999999</v>
      </c>
      <c r="L54" s="10">
        <f t="shared" si="2"/>
        <v>710.31</v>
      </c>
      <c r="M54" s="10">
        <f t="shared" si="3"/>
        <v>110.82</v>
      </c>
      <c r="N54" s="10">
        <f t="shared" si="4"/>
        <v>196373.03999999998</v>
      </c>
      <c r="O54" s="77">
        <v>21</v>
      </c>
      <c r="P54" s="170">
        <f>ROUND(Table1[[#This Row],[Column14]]*P$2,2)</f>
        <v>166621.47</v>
      </c>
      <c r="Q54" s="33">
        <f t="shared" si="5"/>
        <v>0</v>
      </c>
      <c r="R54" s="14">
        <v>2478</v>
      </c>
      <c r="S54" s="14">
        <v>57</v>
      </c>
      <c r="T54" s="14">
        <v>12</v>
      </c>
      <c r="U54" s="15">
        <v>1</v>
      </c>
      <c r="V54" s="14" t="s">
        <v>595</v>
      </c>
      <c r="W54" s="16">
        <v>612.64541683839855</v>
      </c>
      <c r="X54" s="17">
        <f t="shared" si="6"/>
        <v>0</v>
      </c>
      <c r="Y54" s="17"/>
      <c r="Z54" s="30">
        <v>2478</v>
      </c>
      <c r="AA54" s="18" t="s">
        <v>595</v>
      </c>
      <c r="AB54" s="18">
        <v>1772</v>
      </c>
      <c r="AC54" s="19">
        <f t="shared" si="7"/>
        <v>2.8923745306780151</v>
      </c>
      <c r="AD54" s="15"/>
    </row>
    <row r="55" spans="1:30" x14ac:dyDescent="0.3">
      <c r="A55" s="138">
        <v>2525</v>
      </c>
      <c r="B55" s="400" t="s">
        <v>165</v>
      </c>
      <c r="C55" s="9">
        <v>355</v>
      </c>
      <c r="D55" s="10">
        <v>256005.6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1"/>
        <v>256005.6</v>
      </c>
      <c r="L55" s="10">
        <f t="shared" si="2"/>
        <v>721.14</v>
      </c>
      <c r="M55" s="10">
        <f t="shared" si="3"/>
        <v>121.65</v>
      </c>
      <c r="N55" s="10">
        <f t="shared" si="4"/>
        <v>43185.75</v>
      </c>
      <c r="O55" s="77">
        <v>93</v>
      </c>
      <c r="P55" s="170">
        <f>ROUND(Table1[[#This Row],[Column14]]*P$2,2)</f>
        <v>36642.879999999997</v>
      </c>
      <c r="Q55" s="33">
        <f t="shared" si="5"/>
        <v>0</v>
      </c>
      <c r="R55" s="14">
        <v>2525</v>
      </c>
      <c r="S55" s="14">
        <v>14</v>
      </c>
      <c r="T55" s="14">
        <v>6</v>
      </c>
      <c r="U55" s="15">
        <v>3</v>
      </c>
      <c r="V55" s="14" t="s">
        <v>596</v>
      </c>
      <c r="W55" s="16">
        <v>80.8</v>
      </c>
      <c r="X55" s="17">
        <f t="shared" si="6"/>
        <v>0</v>
      </c>
      <c r="Y55" s="17"/>
      <c r="Z55" s="30">
        <v>2525</v>
      </c>
      <c r="AA55" s="18" t="s">
        <v>597</v>
      </c>
      <c r="AB55" s="18">
        <v>355</v>
      </c>
      <c r="AC55" s="19">
        <f t="shared" si="7"/>
        <v>4.3935643564356441</v>
      </c>
      <c r="AD55" s="15"/>
    </row>
    <row r="56" spans="1:30" x14ac:dyDescent="0.3">
      <c r="A56" s="138">
        <v>2605</v>
      </c>
      <c r="B56" s="400" t="s">
        <v>173</v>
      </c>
      <c r="C56" s="9">
        <v>862</v>
      </c>
      <c r="D56" s="10">
        <v>562965.36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1"/>
        <v>562965.36</v>
      </c>
      <c r="L56" s="10">
        <f t="shared" si="2"/>
        <v>653.09</v>
      </c>
      <c r="M56" s="10">
        <f t="shared" si="3"/>
        <v>53.6</v>
      </c>
      <c r="N56" s="10">
        <f t="shared" si="4"/>
        <v>46203.200000000004</v>
      </c>
      <c r="O56" s="77">
        <v>89</v>
      </c>
      <c r="P56" s="170">
        <f>ROUND(Table1[[#This Row],[Column14]]*P$2,2)</f>
        <v>39203.17</v>
      </c>
      <c r="Q56" s="33">
        <f t="shared" si="5"/>
        <v>0</v>
      </c>
      <c r="R56" s="14">
        <v>2605</v>
      </c>
      <c r="S56" s="14">
        <v>59</v>
      </c>
      <c r="T56" s="14">
        <v>7</v>
      </c>
      <c r="U56" s="15">
        <v>1</v>
      </c>
      <c r="V56" s="14" t="s">
        <v>604</v>
      </c>
      <c r="W56" s="16">
        <v>51.487990648385249</v>
      </c>
      <c r="X56" s="17">
        <f t="shared" si="6"/>
        <v>0</v>
      </c>
      <c r="Y56" s="17"/>
      <c r="Z56" s="30">
        <v>2605</v>
      </c>
      <c r="AA56" s="18" t="s">
        <v>604</v>
      </c>
      <c r="AB56" s="18">
        <v>862</v>
      </c>
      <c r="AC56" s="19">
        <f t="shared" si="7"/>
        <v>16.741768112231309</v>
      </c>
      <c r="AD56" s="15"/>
    </row>
    <row r="57" spans="1:30" x14ac:dyDescent="0.3">
      <c r="A57" s="138">
        <v>2618</v>
      </c>
      <c r="B57" s="400" t="s">
        <v>175</v>
      </c>
      <c r="C57" s="9">
        <v>570</v>
      </c>
      <c r="D57" s="10">
        <v>652317.07999999996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1"/>
        <v>652317.07999999996</v>
      </c>
      <c r="L57" s="10">
        <f t="shared" si="2"/>
        <v>1144.42</v>
      </c>
      <c r="M57" s="10">
        <f t="shared" si="3"/>
        <v>544.92999999999995</v>
      </c>
      <c r="N57" s="10">
        <f t="shared" si="4"/>
        <v>310610.09999999998</v>
      </c>
      <c r="O57" s="77">
        <v>9</v>
      </c>
      <c r="P57" s="170">
        <f>ROUND(Table1[[#This Row],[Column14]]*P$2,2)</f>
        <v>263551</v>
      </c>
      <c r="Q57" s="33">
        <f t="shared" si="5"/>
        <v>0</v>
      </c>
      <c r="R57" s="14">
        <v>2618</v>
      </c>
      <c r="S57" s="14">
        <v>26</v>
      </c>
      <c r="T57" s="14">
        <v>12</v>
      </c>
      <c r="U57" s="15">
        <v>1</v>
      </c>
      <c r="V57" s="14" t="s">
        <v>607</v>
      </c>
      <c r="W57" s="16">
        <v>480.98466162946698</v>
      </c>
      <c r="X57" s="17">
        <f t="shared" si="6"/>
        <v>0</v>
      </c>
      <c r="Y57" s="17"/>
      <c r="Z57" s="30">
        <v>2618</v>
      </c>
      <c r="AA57" s="18" t="s">
        <v>607</v>
      </c>
      <c r="AB57" s="18">
        <v>570</v>
      </c>
      <c r="AC57" s="19">
        <f t="shared" si="7"/>
        <v>1.1850689751082066</v>
      </c>
      <c r="AD57" s="15"/>
    </row>
    <row r="58" spans="1:30" x14ac:dyDescent="0.3">
      <c r="A58" s="138">
        <v>2625</v>
      </c>
      <c r="B58" s="400" t="s">
        <v>176</v>
      </c>
      <c r="C58" s="9">
        <v>444</v>
      </c>
      <c r="D58" s="10">
        <v>277294.14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1"/>
        <v>277294.14</v>
      </c>
      <c r="L58" s="10">
        <f t="shared" si="2"/>
        <v>624.54</v>
      </c>
      <c r="M58" s="10">
        <f t="shared" si="3"/>
        <v>25.05</v>
      </c>
      <c r="N58" s="10">
        <f t="shared" si="4"/>
        <v>11122.2</v>
      </c>
      <c r="O58" s="77">
        <v>121</v>
      </c>
      <c r="P58" s="170">
        <f>ROUND(Table1[[#This Row],[Column14]]*P$2,2)</f>
        <v>9437.1299999999992</v>
      </c>
      <c r="Q58" s="33">
        <f t="shared" si="5"/>
        <v>0</v>
      </c>
      <c r="R58" s="14">
        <v>2625</v>
      </c>
      <c r="S58" s="14">
        <v>14</v>
      </c>
      <c r="T58" s="14">
        <v>6</v>
      </c>
      <c r="U58" s="15">
        <v>1</v>
      </c>
      <c r="V58" s="14" t="s">
        <v>608</v>
      </c>
      <c r="W58" s="16">
        <v>52.608179442437574</v>
      </c>
      <c r="X58" s="17">
        <f t="shared" si="6"/>
        <v>0</v>
      </c>
      <c r="Y58" s="17"/>
      <c r="Z58" s="30">
        <v>2625</v>
      </c>
      <c r="AA58" s="18" t="s">
        <v>608</v>
      </c>
      <c r="AB58" s="18">
        <v>444</v>
      </c>
      <c r="AC58" s="19">
        <f t="shared" si="7"/>
        <v>8.4397522344564813</v>
      </c>
      <c r="AD58" s="15"/>
    </row>
    <row r="59" spans="1:30" x14ac:dyDescent="0.3">
      <c r="A59" s="138">
        <v>2632</v>
      </c>
      <c r="B59" s="400" t="s">
        <v>177</v>
      </c>
      <c r="C59" s="9">
        <v>401</v>
      </c>
      <c r="D59" s="10">
        <v>321985.31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1"/>
        <v>321985.31</v>
      </c>
      <c r="L59" s="10">
        <f t="shared" si="2"/>
        <v>802.96</v>
      </c>
      <c r="M59" s="10">
        <f t="shared" si="3"/>
        <v>203.47</v>
      </c>
      <c r="N59" s="10">
        <f t="shared" si="4"/>
        <v>81591.47</v>
      </c>
      <c r="O59" s="77">
        <v>68</v>
      </c>
      <c r="P59" s="170">
        <f>ROUND(Table1[[#This Row],[Column14]]*P$2,2)</f>
        <v>69229.919999999998</v>
      </c>
      <c r="Q59" s="33">
        <f t="shared" si="5"/>
        <v>0</v>
      </c>
      <c r="R59" s="14">
        <v>2632</v>
      </c>
      <c r="S59" s="14">
        <v>61</v>
      </c>
      <c r="T59" s="14">
        <v>4</v>
      </c>
      <c r="U59" s="15">
        <v>1</v>
      </c>
      <c r="V59" s="14" t="s">
        <v>609</v>
      </c>
      <c r="W59" s="16">
        <v>97.347209578731636</v>
      </c>
      <c r="X59" s="17">
        <f t="shared" si="6"/>
        <v>0</v>
      </c>
      <c r="Y59" s="17"/>
      <c r="Z59" s="30">
        <v>2632</v>
      </c>
      <c r="AA59" s="18" t="s">
        <v>609</v>
      </c>
      <c r="AB59" s="18">
        <v>401</v>
      </c>
      <c r="AC59" s="19">
        <f t="shared" si="7"/>
        <v>4.1192757525903474</v>
      </c>
      <c r="AD59" s="15"/>
    </row>
    <row r="60" spans="1:30" x14ac:dyDescent="0.3">
      <c r="A60" s="138">
        <v>2660</v>
      </c>
      <c r="B60" s="400" t="s">
        <v>180</v>
      </c>
      <c r="C60" s="9">
        <v>323</v>
      </c>
      <c r="D60" s="10">
        <v>220537.25</v>
      </c>
      <c r="E60" s="10">
        <v>0</v>
      </c>
      <c r="F60" s="10">
        <v>0</v>
      </c>
      <c r="G60" s="10">
        <v>5146.16</v>
      </c>
      <c r="H60" s="10">
        <v>0</v>
      </c>
      <c r="I60" s="10">
        <v>0</v>
      </c>
      <c r="J60" s="10">
        <v>0</v>
      </c>
      <c r="K60" s="10">
        <f t="shared" si="1"/>
        <v>215391.09</v>
      </c>
      <c r="L60" s="10">
        <f t="shared" si="2"/>
        <v>666.85</v>
      </c>
      <c r="M60" s="10">
        <f t="shared" si="3"/>
        <v>67.36</v>
      </c>
      <c r="N60" s="10">
        <f t="shared" si="4"/>
        <v>21757.279999999999</v>
      </c>
      <c r="O60" s="77">
        <v>109</v>
      </c>
      <c r="P60" s="170">
        <f>ROUND(Table1[[#This Row],[Column14]]*P$2,2)</f>
        <v>18460.939999999999</v>
      </c>
      <c r="Q60" s="33">
        <f t="shared" si="5"/>
        <v>0</v>
      </c>
      <c r="R60" s="14">
        <v>2660</v>
      </c>
      <c r="S60" s="14">
        <v>52</v>
      </c>
      <c r="T60" s="14">
        <v>3</v>
      </c>
      <c r="U60" s="15">
        <v>1</v>
      </c>
      <c r="V60" s="14" t="s">
        <v>612</v>
      </c>
      <c r="W60" s="16">
        <v>88.135009665160624</v>
      </c>
      <c r="X60" s="17">
        <f t="shared" si="6"/>
        <v>0</v>
      </c>
      <c r="Y60" s="17"/>
      <c r="Z60" s="30">
        <v>2660</v>
      </c>
      <c r="AA60" s="18" t="s">
        <v>612</v>
      </c>
      <c r="AB60" s="18">
        <v>323</v>
      </c>
      <c r="AC60" s="19">
        <f t="shared" si="7"/>
        <v>3.6648319575516024</v>
      </c>
      <c r="AD60" s="15"/>
    </row>
    <row r="61" spans="1:30" x14ac:dyDescent="0.3">
      <c r="A61" s="138">
        <v>5960</v>
      </c>
      <c r="B61" s="400" t="s">
        <v>386</v>
      </c>
      <c r="C61" s="9">
        <v>467</v>
      </c>
      <c r="D61" s="10">
        <v>441441.16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1"/>
        <v>441441.16</v>
      </c>
      <c r="L61" s="10">
        <f t="shared" si="2"/>
        <v>945.27</v>
      </c>
      <c r="M61" s="10">
        <f t="shared" si="3"/>
        <v>345.78</v>
      </c>
      <c r="N61" s="10">
        <f t="shared" si="4"/>
        <v>161479.25999999998</v>
      </c>
      <c r="O61" s="77">
        <v>30</v>
      </c>
      <c r="P61" s="170">
        <f>ROUND(Table1[[#This Row],[Column14]]*P$2,2)</f>
        <v>137014.29</v>
      </c>
      <c r="Q61" s="33">
        <f t="shared" si="5"/>
        <v>0</v>
      </c>
      <c r="R61" s="14">
        <v>5960</v>
      </c>
      <c r="S61" s="14">
        <v>62</v>
      </c>
      <c r="T61" s="14">
        <v>3</v>
      </c>
      <c r="U61" s="15">
        <v>1</v>
      </c>
      <c r="V61" s="14" t="s">
        <v>622</v>
      </c>
      <c r="W61" s="16">
        <v>147.8845197766862</v>
      </c>
      <c r="X61" s="17">
        <f t="shared" si="6"/>
        <v>0</v>
      </c>
      <c r="Y61" s="17"/>
      <c r="Z61" s="30">
        <v>5960</v>
      </c>
      <c r="AA61" s="18" t="s">
        <v>622</v>
      </c>
      <c r="AB61" s="18">
        <v>467</v>
      </c>
      <c r="AC61" s="19">
        <f t="shared" si="7"/>
        <v>3.1578694017818485</v>
      </c>
      <c r="AD61" s="15"/>
    </row>
    <row r="62" spans="1:30" x14ac:dyDescent="0.3">
      <c r="A62" s="138">
        <v>1848</v>
      </c>
      <c r="B62" s="400" t="s">
        <v>123</v>
      </c>
      <c r="C62" s="9">
        <v>539</v>
      </c>
      <c r="D62" s="10">
        <v>517058.47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1"/>
        <v>517058.47</v>
      </c>
      <c r="L62" s="10">
        <f t="shared" si="2"/>
        <v>959.29</v>
      </c>
      <c r="M62" s="10">
        <f t="shared" si="3"/>
        <v>359.8</v>
      </c>
      <c r="N62" s="10">
        <f t="shared" si="4"/>
        <v>193932.2</v>
      </c>
      <c r="O62" s="77">
        <v>22</v>
      </c>
      <c r="P62" s="170">
        <f>ROUND(Table1[[#This Row],[Column14]]*P$2,2)</f>
        <v>164550.43</v>
      </c>
      <c r="Q62" s="33">
        <f t="shared" si="5"/>
        <v>0</v>
      </c>
      <c r="R62" s="14">
        <v>1848</v>
      </c>
      <c r="S62" s="14">
        <v>63</v>
      </c>
      <c r="T62" s="14">
        <v>9</v>
      </c>
      <c r="U62" s="15">
        <v>3</v>
      </c>
      <c r="V62" s="14" t="s">
        <v>626</v>
      </c>
      <c r="W62" s="16">
        <v>127.6</v>
      </c>
      <c r="X62" s="17">
        <f t="shared" si="6"/>
        <v>0</v>
      </c>
      <c r="Y62" s="17"/>
      <c r="Z62" s="30">
        <v>1848</v>
      </c>
      <c r="AA62" s="18" t="s">
        <v>626</v>
      </c>
      <c r="AB62" s="18">
        <v>539</v>
      </c>
      <c r="AC62" s="19">
        <f t="shared" si="7"/>
        <v>4.2241379310344831</v>
      </c>
      <c r="AD62" s="15"/>
    </row>
    <row r="63" spans="1:30" x14ac:dyDescent="0.3">
      <c r="A63" s="138">
        <v>2856</v>
      </c>
      <c r="B63" s="400" t="s">
        <v>194</v>
      </c>
      <c r="C63" s="9">
        <v>784</v>
      </c>
      <c r="D63" s="10">
        <v>614172.05000000005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1"/>
        <v>614172.05000000005</v>
      </c>
      <c r="L63" s="10">
        <f t="shared" si="2"/>
        <v>783.38</v>
      </c>
      <c r="M63" s="10">
        <f t="shared" si="3"/>
        <v>183.89</v>
      </c>
      <c r="N63" s="10">
        <f t="shared" si="4"/>
        <v>144169.75999999998</v>
      </c>
      <c r="O63" s="77">
        <v>34</v>
      </c>
      <c r="P63" s="170">
        <f>ROUND(Table1[[#This Row],[Column14]]*P$2,2)</f>
        <v>122327.27</v>
      </c>
      <c r="Q63" s="33">
        <f t="shared" si="5"/>
        <v>0</v>
      </c>
      <c r="R63" s="14">
        <v>2856</v>
      </c>
      <c r="S63" s="14">
        <v>54</v>
      </c>
      <c r="T63" s="14">
        <v>10</v>
      </c>
      <c r="U63" s="15">
        <v>1</v>
      </c>
      <c r="V63" s="14" t="s">
        <v>628</v>
      </c>
      <c r="W63" s="16">
        <v>191.5574226560316</v>
      </c>
      <c r="X63" s="17">
        <f t="shared" si="6"/>
        <v>0</v>
      </c>
      <c r="Y63" s="17"/>
      <c r="Z63" s="30">
        <v>2856</v>
      </c>
      <c r="AA63" s="18" t="s">
        <v>628</v>
      </c>
      <c r="AB63" s="18">
        <v>784</v>
      </c>
      <c r="AC63" s="19">
        <f t="shared" si="7"/>
        <v>4.0927675322077324</v>
      </c>
      <c r="AD63" s="15"/>
    </row>
    <row r="64" spans="1:30" x14ac:dyDescent="0.3">
      <c r="A64" s="138">
        <v>2891</v>
      </c>
      <c r="B64" s="400" t="s">
        <v>198</v>
      </c>
      <c r="C64" s="9">
        <v>310</v>
      </c>
      <c r="D64" s="10">
        <v>426236.61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1"/>
        <v>426236.61</v>
      </c>
      <c r="L64" s="10">
        <f t="shared" si="2"/>
        <v>1374.96</v>
      </c>
      <c r="M64" s="10">
        <f t="shared" si="3"/>
        <v>775.47</v>
      </c>
      <c r="N64" s="10">
        <f t="shared" si="4"/>
        <v>240395.7</v>
      </c>
      <c r="O64" s="77">
        <v>13</v>
      </c>
      <c r="P64" s="170">
        <f>ROUND(Table1[[#This Row],[Column14]]*P$2,2)</f>
        <v>203974.46</v>
      </c>
      <c r="Q64" s="33">
        <f t="shared" si="5"/>
        <v>0</v>
      </c>
      <c r="R64" s="14">
        <v>2891</v>
      </c>
      <c r="S64" s="14">
        <v>9</v>
      </c>
      <c r="T64" s="14">
        <v>10</v>
      </c>
      <c r="U64" s="15">
        <v>1</v>
      </c>
      <c r="V64" s="14" t="s">
        <v>633</v>
      </c>
      <c r="W64" s="16">
        <v>182.24728715422233</v>
      </c>
      <c r="X64" s="17">
        <f t="shared" si="6"/>
        <v>0</v>
      </c>
      <c r="Y64" s="17"/>
      <c r="Z64" s="30">
        <v>2891</v>
      </c>
      <c r="AA64" s="18" t="s">
        <v>633</v>
      </c>
      <c r="AB64" s="18">
        <v>310</v>
      </c>
      <c r="AC64" s="19">
        <f t="shared" si="7"/>
        <v>1.7009855391574089</v>
      </c>
      <c r="AD64" s="15"/>
    </row>
    <row r="65" spans="1:30" x14ac:dyDescent="0.3">
      <c r="A65" s="138">
        <v>3647</v>
      </c>
      <c r="B65" s="400" t="s">
        <v>244</v>
      </c>
      <c r="C65" s="9">
        <v>695</v>
      </c>
      <c r="D65" s="10">
        <v>1020809.2</v>
      </c>
      <c r="E65" s="10">
        <v>0</v>
      </c>
      <c r="F65" s="10">
        <v>74767.27</v>
      </c>
      <c r="G65" s="10">
        <v>0</v>
      </c>
      <c r="H65" s="10">
        <v>0</v>
      </c>
      <c r="I65" s="10">
        <v>0</v>
      </c>
      <c r="J65" s="10">
        <v>0</v>
      </c>
      <c r="K65" s="10">
        <f t="shared" si="1"/>
        <v>946041.92999999993</v>
      </c>
      <c r="L65" s="10">
        <f t="shared" si="2"/>
        <v>1361.21</v>
      </c>
      <c r="M65" s="10">
        <f t="shared" si="3"/>
        <v>761.72</v>
      </c>
      <c r="N65" s="10">
        <f t="shared" si="4"/>
        <v>529395.4</v>
      </c>
      <c r="O65" s="77">
        <v>1</v>
      </c>
      <c r="P65" s="170">
        <v>449189.12</v>
      </c>
      <c r="Q65" s="33">
        <f t="shared" si="5"/>
        <v>0</v>
      </c>
      <c r="R65" s="14">
        <v>3647</v>
      </c>
      <c r="S65" s="14">
        <v>43</v>
      </c>
      <c r="T65" s="14">
        <v>9</v>
      </c>
      <c r="U65" s="15">
        <v>2</v>
      </c>
      <c r="V65" s="14" t="s">
        <v>635</v>
      </c>
      <c r="W65" s="16">
        <v>749.71267509515872</v>
      </c>
      <c r="X65" s="17">
        <f t="shared" si="6"/>
        <v>0</v>
      </c>
      <c r="Y65" s="17"/>
      <c r="Z65" s="30">
        <v>3647</v>
      </c>
      <c r="AA65" s="18" t="s">
        <v>635</v>
      </c>
      <c r="AB65" s="18">
        <v>695</v>
      </c>
      <c r="AC65" s="19">
        <f t="shared" si="7"/>
        <v>0.92702180860392391</v>
      </c>
      <c r="AD65" s="15"/>
    </row>
    <row r="66" spans="1:30" x14ac:dyDescent="0.3">
      <c r="A66" s="138">
        <v>2940</v>
      </c>
      <c r="B66" s="400" t="s">
        <v>201</v>
      </c>
      <c r="C66" s="9">
        <v>221</v>
      </c>
      <c r="D66" s="10">
        <v>148597.14000000001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1"/>
        <v>148597.14000000001</v>
      </c>
      <c r="L66" s="10">
        <f t="shared" si="2"/>
        <v>672.39</v>
      </c>
      <c r="M66" s="10">
        <f t="shared" si="3"/>
        <v>72.900000000000006</v>
      </c>
      <c r="N66" s="10">
        <f t="shared" si="4"/>
        <v>16110.900000000001</v>
      </c>
      <c r="O66" s="77">
        <v>117</v>
      </c>
      <c r="P66" s="170">
        <f>ROUND(Table1[[#This Row],[Column14]]*P$2,2)</f>
        <v>13670.01</v>
      </c>
      <c r="Q66" s="33">
        <f t="shared" si="5"/>
        <v>0</v>
      </c>
      <c r="R66" s="14">
        <v>2940</v>
      </c>
      <c r="S66" s="14">
        <v>21</v>
      </c>
      <c r="T66" s="14">
        <v>8</v>
      </c>
      <c r="U66" s="15">
        <v>1</v>
      </c>
      <c r="V66" s="14" t="s">
        <v>637</v>
      </c>
      <c r="W66" s="16">
        <v>242.22904127340743</v>
      </c>
      <c r="X66" s="17">
        <f t="shared" si="6"/>
        <v>0</v>
      </c>
      <c r="Y66" s="17"/>
      <c r="Z66" s="30">
        <v>2940</v>
      </c>
      <c r="AA66" s="18" t="s">
        <v>637</v>
      </c>
      <c r="AB66" s="18">
        <v>221</v>
      </c>
      <c r="AC66" s="19">
        <f t="shared" si="7"/>
        <v>0.91235963631030559</v>
      </c>
      <c r="AD66" s="15"/>
    </row>
    <row r="67" spans="1:30" x14ac:dyDescent="0.3">
      <c r="A67" s="138">
        <v>3094</v>
      </c>
      <c r="B67" s="400" t="s">
        <v>204</v>
      </c>
      <c r="C67" s="9">
        <v>84</v>
      </c>
      <c r="D67" s="10">
        <v>119097.45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1"/>
        <v>119097.45</v>
      </c>
      <c r="L67" s="10">
        <f t="shared" si="2"/>
        <v>1417.83</v>
      </c>
      <c r="M67" s="10">
        <f t="shared" si="3"/>
        <v>818.34</v>
      </c>
      <c r="N67" s="10">
        <f t="shared" si="4"/>
        <v>68740.56</v>
      </c>
      <c r="O67" s="77">
        <v>79</v>
      </c>
      <c r="P67" s="170">
        <f>ROUND(Table1[[#This Row],[Column14]]*P$2,2)</f>
        <v>58326</v>
      </c>
      <c r="Q67" s="33">
        <f t="shared" si="5"/>
        <v>0</v>
      </c>
      <c r="R67" s="14">
        <v>3094</v>
      </c>
      <c r="S67" s="14">
        <v>64</v>
      </c>
      <c r="T67" s="14">
        <v>2</v>
      </c>
      <c r="U67" s="15">
        <v>3</v>
      </c>
      <c r="V67" s="14" t="s">
        <v>640</v>
      </c>
      <c r="W67" s="16">
        <v>16.79</v>
      </c>
      <c r="X67" s="17">
        <f t="shared" si="6"/>
        <v>0</v>
      </c>
      <c r="Y67" s="17"/>
      <c r="Z67" s="30">
        <v>3094</v>
      </c>
      <c r="AA67" s="18" t="s">
        <v>640</v>
      </c>
      <c r="AB67" s="18">
        <v>84</v>
      </c>
      <c r="AC67" s="19">
        <f t="shared" si="7"/>
        <v>5.002977963073258</v>
      </c>
      <c r="AD67" s="15"/>
    </row>
    <row r="68" spans="1:30" x14ac:dyDescent="0.3">
      <c r="A68" s="138">
        <v>3206</v>
      </c>
      <c r="B68" s="400" t="s">
        <v>209</v>
      </c>
      <c r="C68" s="9">
        <v>527</v>
      </c>
      <c r="D68" s="10">
        <v>319176.55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1"/>
        <v>319176.55</v>
      </c>
      <c r="L68" s="10">
        <f t="shared" si="2"/>
        <v>605.65</v>
      </c>
      <c r="M68" s="10">
        <f t="shared" si="3"/>
        <v>6.16</v>
      </c>
      <c r="N68" s="10">
        <f t="shared" si="4"/>
        <v>3246.32</v>
      </c>
      <c r="O68" s="77">
        <v>125</v>
      </c>
      <c r="P68" s="170">
        <f>ROUND(Table1[[#This Row],[Column14]]*P$2,2)</f>
        <v>2754.49</v>
      </c>
      <c r="Q68" s="33">
        <f t="shared" si="5"/>
        <v>0</v>
      </c>
      <c r="R68" s="14">
        <v>3206</v>
      </c>
      <c r="S68" s="14">
        <v>10</v>
      </c>
      <c r="T68" s="14">
        <v>10</v>
      </c>
      <c r="U68" s="15">
        <v>1</v>
      </c>
      <c r="V68" s="14" t="s">
        <v>644</v>
      </c>
      <c r="W68" s="16">
        <v>113.27477487134304</v>
      </c>
      <c r="X68" s="17">
        <f t="shared" si="6"/>
        <v>0</v>
      </c>
      <c r="Y68" s="17"/>
      <c r="Z68" s="30">
        <v>3206</v>
      </c>
      <c r="AA68" s="18" t="s">
        <v>644</v>
      </c>
      <c r="AB68" s="18">
        <v>527</v>
      </c>
      <c r="AC68" s="19">
        <f t="shared" si="7"/>
        <v>4.6524038613059631</v>
      </c>
      <c r="AD68" s="15"/>
    </row>
    <row r="69" spans="1:30" x14ac:dyDescent="0.3">
      <c r="A69" s="138">
        <v>3297</v>
      </c>
      <c r="B69" s="400" t="s">
        <v>215</v>
      </c>
      <c r="C69" s="9">
        <v>1278</v>
      </c>
      <c r="D69" s="10">
        <v>1220465.57</v>
      </c>
      <c r="E69" s="10">
        <v>0</v>
      </c>
      <c r="F69" s="10">
        <v>34697.99</v>
      </c>
      <c r="G69" s="10">
        <v>0</v>
      </c>
      <c r="H69" s="10">
        <v>0</v>
      </c>
      <c r="I69" s="10">
        <v>0</v>
      </c>
      <c r="J69" s="10">
        <v>0</v>
      </c>
      <c r="K69" s="10">
        <f t="shared" ref="K69:K132" si="8">D69-E69-F69-G69-H69-I69-J69</f>
        <v>1185767.58</v>
      </c>
      <c r="L69" s="10">
        <f t="shared" ref="L69:L132" si="9">ROUND((K69/C69),2)</f>
        <v>927.83</v>
      </c>
      <c r="M69" s="10">
        <f t="shared" ref="M69:M132" si="10">MAX(ROUND((L69-M$2),2),0)</f>
        <v>328.34</v>
      </c>
      <c r="N69" s="10">
        <f t="shared" ref="N69:N132" si="11">M69*C69</f>
        <v>419618.51999999996</v>
      </c>
      <c r="O69" s="77">
        <v>3</v>
      </c>
      <c r="P69" s="170">
        <f>ROUND(Table1[[#This Row],[Column14]]*P$2,2)</f>
        <v>356044.06</v>
      </c>
      <c r="Q69" s="33">
        <f t="shared" ref="Q69:Q132" si="12">A69-R69</f>
        <v>0</v>
      </c>
      <c r="R69" s="14">
        <v>3297</v>
      </c>
      <c r="S69" s="14">
        <v>16</v>
      </c>
      <c r="T69" s="14">
        <v>12</v>
      </c>
      <c r="U69" s="15">
        <v>1</v>
      </c>
      <c r="V69" s="14" t="s">
        <v>650</v>
      </c>
      <c r="W69" s="16">
        <v>445.38775845993496</v>
      </c>
      <c r="X69" s="17">
        <f t="shared" ref="X69:X132" si="13">R69-Z69</f>
        <v>0</v>
      </c>
      <c r="Y69" s="17"/>
      <c r="Z69" s="30">
        <v>3297</v>
      </c>
      <c r="AA69" s="18" t="s">
        <v>650</v>
      </c>
      <c r="AB69" s="18">
        <v>1278</v>
      </c>
      <c r="AC69" s="19">
        <f t="shared" ref="AC69:AC132" si="14">AB69/W69</f>
        <v>2.8694098024136938</v>
      </c>
      <c r="AD69" s="15"/>
    </row>
    <row r="70" spans="1:30" x14ac:dyDescent="0.3">
      <c r="A70" s="138">
        <v>3304</v>
      </c>
      <c r="B70" s="400" t="s">
        <v>216</v>
      </c>
      <c r="C70" s="9">
        <v>664</v>
      </c>
      <c r="D70" s="10">
        <v>579025.26</v>
      </c>
      <c r="E70" s="10">
        <v>100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si="8"/>
        <v>578925.26</v>
      </c>
      <c r="L70" s="10">
        <f t="shared" si="9"/>
        <v>871.88</v>
      </c>
      <c r="M70" s="10">
        <f t="shared" si="10"/>
        <v>272.39</v>
      </c>
      <c r="N70" s="10">
        <f t="shared" si="11"/>
        <v>180866.96</v>
      </c>
      <c r="O70" s="77">
        <v>26</v>
      </c>
      <c r="P70" s="170">
        <f>ROUND(Table1[[#This Row],[Column14]]*P$2,2)</f>
        <v>153464.64000000001</v>
      </c>
      <c r="Q70" s="33">
        <f t="shared" si="12"/>
        <v>0</v>
      </c>
      <c r="R70" s="14">
        <v>3304</v>
      </c>
      <c r="S70" s="14">
        <v>37</v>
      </c>
      <c r="T70" s="14">
        <v>9</v>
      </c>
      <c r="U70" s="15">
        <v>1</v>
      </c>
      <c r="V70" s="14" t="s">
        <v>652</v>
      </c>
      <c r="W70" s="16">
        <v>104.6084531906171</v>
      </c>
      <c r="X70" s="17">
        <f t="shared" si="13"/>
        <v>0</v>
      </c>
      <c r="Y70" s="17"/>
      <c r="Z70" s="30">
        <v>3304</v>
      </c>
      <c r="AA70" s="18" t="s">
        <v>652</v>
      </c>
      <c r="AB70" s="18">
        <v>664</v>
      </c>
      <c r="AC70" s="19">
        <f t="shared" si="14"/>
        <v>6.3474793838129111</v>
      </c>
      <c r="AD70" s="15"/>
    </row>
    <row r="71" spans="1:30" x14ac:dyDescent="0.3">
      <c r="A71" s="138">
        <v>3428</v>
      </c>
      <c r="B71" s="400" t="s">
        <v>227</v>
      </c>
      <c r="C71" s="9">
        <v>800</v>
      </c>
      <c r="D71" s="10">
        <v>491342.73</v>
      </c>
      <c r="E71" s="10">
        <v>0</v>
      </c>
      <c r="F71" s="10">
        <v>118.78</v>
      </c>
      <c r="G71" s="10">
        <v>0</v>
      </c>
      <c r="H71" s="10">
        <v>0</v>
      </c>
      <c r="I71" s="10">
        <v>0</v>
      </c>
      <c r="J71" s="10">
        <v>1556.28</v>
      </c>
      <c r="K71" s="10">
        <f t="shared" si="8"/>
        <v>489667.66999999993</v>
      </c>
      <c r="L71" s="10">
        <f t="shared" si="9"/>
        <v>612.08000000000004</v>
      </c>
      <c r="M71" s="10">
        <f t="shared" si="10"/>
        <v>12.59</v>
      </c>
      <c r="N71" s="10">
        <f t="shared" si="11"/>
        <v>10072</v>
      </c>
      <c r="O71" s="77">
        <v>122</v>
      </c>
      <c r="P71" s="170">
        <f>ROUND(Table1[[#This Row],[Column14]]*P$2,2)</f>
        <v>8546.0400000000009</v>
      </c>
      <c r="Q71" s="33">
        <f t="shared" si="12"/>
        <v>0</v>
      </c>
      <c r="R71" s="14">
        <v>3428</v>
      </c>
      <c r="S71" s="14">
        <v>27</v>
      </c>
      <c r="T71" s="14">
        <v>4</v>
      </c>
      <c r="U71" s="15">
        <v>1</v>
      </c>
      <c r="V71" s="14" t="s">
        <v>663</v>
      </c>
      <c r="W71" s="16">
        <v>194.20858772436782</v>
      </c>
      <c r="X71" s="17">
        <f t="shared" si="13"/>
        <v>0</v>
      </c>
      <c r="Y71" s="17"/>
      <c r="Z71" s="30">
        <v>3428</v>
      </c>
      <c r="AA71" s="18" t="s">
        <v>663</v>
      </c>
      <c r="AB71" s="18">
        <v>800</v>
      </c>
      <c r="AC71" s="19">
        <f t="shared" si="14"/>
        <v>4.1192823107050591</v>
      </c>
      <c r="AD71" s="15"/>
    </row>
    <row r="72" spans="1:30" x14ac:dyDescent="0.3">
      <c r="A72" s="138">
        <v>3434</v>
      </c>
      <c r="B72" s="400" t="s">
        <v>229</v>
      </c>
      <c r="C72" s="9">
        <v>915</v>
      </c>
      <c r="D72" s="10">
        <v>657570.31999999995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8"/>
        <v>657570.31999999995</v>
      </c>
      <c r="L72" s="10">
        <f t="shared" si="9"/>
        <v>718.66</v>
      </c>
      <c r="M72" s="10">
        <f t="shared" si="10"/>
        <v>119.17</v>
      </c>
      <c r="N72" s="10">
        <f t="shared" si="11"/>
        <v>109040.55</v>
      </c>
      <c r="O72" s="77">
        <v>54</v>
      </c>
      <c r="P72" s="170">
        <f>ROUND(Table1[[#This Row],[Column14]]*P$2,2)</f>
        <v>92520.320000000007</v>
      </c>
      <c r="Q72" s="33">
        <f t="shared" si="12"/>
        <v>0</v>
      </c>
      <c r="R72" s="14">
        <v>3434</v>
      </c>
      <c r="S72" s="14">
        <v>72</v>
      </c>
      <c r="T72" s="14">
        <v>8</v>
      </c>
      <c r="U72" s="15">
        <v>1</v>
      </c>
      <c r="V72" s="14" t="s">
        <v>665</v>
      </c>
      <c r="W72" s="16">
        <v>367.21093020915538</v>
      </c>
      <c r="X72" s="17">
        <f t="shared" si="13"/>
        <v>0</v>
      </c>
      <c r="Y72" s="17"/>
      <c r="Z72" s="30">
        <v>3434</v>
      </c>
      <c r="AA72" s="18" t="s">
        <v>665</v>
      </c>
      <c r="AB72" s="18">
        <v>915</v>
      </c>
      <c r="AC72" s="19">
        <f t="shared" si="14"/>
        <v>2.4917558948445131</v>
      </c>
      <c r="AD72" s="15"/>
    </row>
    <row r="73" spans="1:30" x14ac:dyDescent="0.3">
      <c r="A73" s="138">
        <v>3484</v>
      </c>
      <c r="B73" s="400" t="s">
        <v>233</v>
      </c>
      <c r="C73" s="9">
        <v>147</v>
      </c>
      <c r="D73" s="10">
        <v>217995.25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8"/>
        <v>217995.25</v>
      </c>
      <c r="L73" s="10">
        <f t="shared" si="9"/>
        <v>1482.96</v>
      </c>
      <c r="M73" s="10">
        <f t="shared" si="10"/>
        <v>883.47</v>
      </c>
      <c r="N73" s="10">
        <f t="shared" si="11"/>
        <v>129870.09000000001</v>
      </c>
      <c r="O73" s="77">
        <v>44</v>
      </c>
      <c r="P73" s="170">
        <f>ROUND(Table1[[#This Row],[Column14]]*P$2,2)</f>
        <v>110194.07</v>
      </c>
      <c r="Q73" s="33">
        <f t="shared" si="12"/>
        <v>0</v>
      </c>
      <c r="R73" s="14">
        <v>3484</v>
      </c>
      <c r="S73" s="14">
        <v>26</v>
      </c>
      <c r="T73" s="14">
        <v>12</v>
      </c>
      <c r="U73" s="15">
        <v>1</v>
      </c>
      <c r="V73" s="14" t="s">
        <v>669</v>
      </c>
      <c r="W73" s="16">
        <v>184.60689735396844</v>
      </c>
      <c r="X73" s="17">
        <f t="shared" si="13"/>
        <v>0</v>
      </c>
      <c r="Y73" s="17"/>
      <c r="Z73" s="30">
        <v>3484</v>
      </c>
      <c r="AA73" s="18" t="s">
        <v>669</v>
      </c>
      <c r="AB73" s="18">
        <v>147</v>
      </c>
      <c r="AC73" s="19">
        <f t="shared" si="14"/>
        <v>0.79628660741824653</v>
      </c>
      <c r="AD73" s="15"/>
    </row>
    <row r="74" spans="1:30" x14ac:dyDescent="0.3">
      <c r="A74" s="138">
        <v>3500</v>
      </c>
      <c r="B74" s="400" t="s">
        <v>234</v>
      </c>
      <c r="C74" s="9">
        <v>2707</v>
      </c>
      <c r="D74" s="10">
        <v>1932581.58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8"/>
        <v>1932581.58</v>
      </c>
      <c r="L74" s="10">
        <f t="shared" si="9"/>
        <v>713.92</v>
      </c>
      <c r="M74" s="10">
        <f t="shared" si="10"/>
        <v>114.43</v>
      </c>
      <c r="N74" s="10">
        <f t="shared" si="11"/>
        <v>309762.01</v>
      </c>
      <c r="O74" s="77">
        <v>10</v>
      </c>
      <c r="P74" s="170">
        <f>ROUND(Table1[[#This Row],[Column14]]*P$2,2)</f>
        <v>262831.40000000002</v>
      </c>
      <c r="Q74" s="33">
        <f t="shared" si="12"/>
        <v>0</v>
      </c>
      <c r="R74" s="14">
        <v>3500</v>
      </c>
      <c r="S74" s="14">
        <v>35</v>
      </c>
      <c r="T74" s="14">
        <v>9</v>
      </c>
      <c r="U74" s="15">
        <v>1</v>
      </c>
      <c r="V74" s="14" t="s">
        <v>670</v>
      </c>
      <c r="W74" s="16">
        <v>570.68196869149972</v>
      </c>
      <c r="X74" s="17">
        <f t="shared" si="13"/>
        <v>0</v>
      </c>
      <c r="Y74" s="17"/>
      <c r="Z74" s="30">
        <v>3500</v>
      </c>
      <c r="AA74" s="18" t="s">
        <v>670</v>
      </c>
      <c r="AB74" s="18">
        <v>2707</v>
      </c>
      <c r="AC74" s="19">
        <f t="shared" si="14"/>
        <v>4.7434475741485267</v>
      </c>
      <c r="AD74" s="15"/>
    </row>
    <row r="75" spans="1:30" x14ac:dyDescent="0.3">
      <c r="A75" s="138">
        <v>3640</v>
      </c>
      <c r="B75" s="400" t="s">
        <v>243</v>
      </c>
      <c r="C75" s="9">
        <v>545</v>
      </c>
      <c r="D75" s="10">
        <v>658030.68999999994</v>
      </c>
      <c r="E75" s="10">
        <v>0</v>
      </c>
      <c r="F75" s="10">
        <v>0</v>
      </c>
      <c r="G75" s="10">
        <v>109638.35</v>
      </c>
      <c r="H75" s="10">
        <v>0</v>
      </c>
      <c r="I75" s="10">
        <v>0</v>
      </c>
      <c r="J75" s="10">
        <v>0</v>
      </c>
      <c r="K75" s="10">
        <f t="shared" si="8"/>
        <v>548392.34</v>
      </c>
      <c r="L75" s="10">
        <f t="shared" si="9"/>
        <v>1006.22</v>
      </c>
      <c r="M75" s="10">
        <f t="shared" si="10"/>
        <v>406.73</v>
      </c>
      <c r="N75" s="10">
        <f t="shared" si="11"/>
        <v>221667.85</v>
      </c>
      <c r="O75" s="77">
        <v>17</v>
      </c>
      <c r="P75" s="170">
        <f>ROUND(Table1[[#This Row],[Column14]]*P$2,2)</f>
        <v>188083.98</v>
      </c>
      <c r="Q75" s="33">
        <f t="shared" si="12"/>
        <v>0</v>
      </c>
      <c r="R75" s="14">
        <v>3640</v>
      </c>
      <c r="S75" s="14">
        <v>43</v>
      </c>
      <c r="T75" s="14">
        <v>9</v>
      </c>
      <c r="U75" s="15">
        <v>3</v>
      </c>
      <c r="V75" s="14" t="s">
        <v>676</v>
      </c>
      <c r="W75" s="16">
        <v>249.67</v>
      </c>
      <c r="X75" s="17">
        <f t="shared" si="13"/>
        <v>0</v>
      </c>
      <c r="Y75" s="17"/>
      <c r="Z75" s="30">
        <v>3640</v>
      </c>
      <c r="AA75" s="18" t="s">
        <v>676</v>
      </c>
      <c r="AB75" s="18">
        <v>545</v>
      </c>
      <c r="AC75" s="19">
        <f t="shared" si="14"/>
        <v>2.1828814034525577</v>
      </c>
      <c r="AD75" s="15"/>
    </row>
    <row r="76" spans="1:30" x14ac:dyDescent="0.3">
      <c r="A76" s="138">
        <v>3689</v>
      </c>
      <c r="B76" s="400" t="s">
        <v>250</v>
      </c>
      <c r="C76" s="9">
        <v>722</v>
      </c>
      <c r="D76" s="10">
        <v>526179.4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8"/>
        <v>526179.4</v>
      </c>
      <c r="L76" s="10">
        <f t="shared" si="9"/>
        <v>728.78</v>
      </c>
      <c r="M76" s="10">
        <f t="shared" si="10"/>
        <v>129.29</v>
      </c>
      <c r="N76" s="10">
        <f t="shared" si="11"/>
        <v>93347.37999999999</v>
      </c>
      <c r="O76" s="77">
        <v>63</v>
      </c>
      <c r="P76" s="170">
        <f>ROUND(Table1[[#This Row],[Column14]]*P$2,2)</f>
        <v>79204.75</v>
      </c>
      <c r="Q76" s="33">
        <f t="shared" si="12"/>
        <v>0</v>
      </c>
      <c r="R76" s="14">
        <v>3689</v>
      </c>
      <c r="S76" s="14">
        <v>39</v>
      </c>
      <c r="T76" s="14">
        <v>5</v>
      </c>
      <c r="U76" s="15">
        <v>1</v>
      </c>
      <c r="V76" s="14" t="s">
        <v>681</v>
      </c>
      <c r="W76" s="16">
        <v>177.54244089634392</v>
      </c>
      <c r="X76" s="17">
        <f t="shared" si="13"/>
        <v>0</v>
      </c>
      <c r="Y76" s="17"/>
      <c r="Z76" s="30">
        <v>3689</v>
      </c>
      <c r="AA76" s="18" t="s">
        <v>681</v>
      </c>
      <c r="AB76" s="18">
        <v>722</v>
      </c>
      <c r="AC76" s="19">
        <f t="shared" si="14"/>
        <v>4.0666332869757671</v>
      </c>
      <c r="AD76" s="15"/>
    </row>
    <row r="77" spans="1:30" x14ac:dyDescent="0.3">
      <c r="A77" s="138">
        <v>3906</v>
      </c>
      <c r="B77" s="400" t="s">
        <v>261</v>
      </c>
      <c r="C77" s="9">
        <v>1178</v>
      </c>
      <c r="D77" s="10">
        <v>815345.19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8"/>
        <v>815345.19</v>
      </c>
      <c r="L77" s="10">
        <f t="shared" si="9"/>
        <v>692.14</v>
      </c>
      <c r="M77" s="10">
        <f t="shared" si="10"/>
        <v>92.65</v>
      </c>
      <c r="N77" s="10">
        <f t="shared" si="11"/>
        <v>109141.70000000001</v>
      </c>
      <c r="O77" s="77">
        <v>53</v>
      </c>
      <c r="P77" s="170">
        <f>ROUND(Table1[[#This Row],[Column14]]*P$2,2)</f>
        <v>92606.15</v>
      </c>
      <c r="Q77" s="33">
        <f t="shared" si="12"/>
        <v>0</v>
      </c>
      <c r="R77" s="14">
        <v>3906</v>
      </c>
      <c r="S77" s="14">
        <v>71</v>
      </c>
      <c r="T77" s="14">
        <v>5</v>
      </c>
      <c r="U77" s="15">
        <v>1</v>
      </c>
      <c r="V77" s="14" t="s">
        <v>690</v>
      </c>
      <c r="W77" s="16">
        <v>161.78622758807762</v>
      </c>
      <c r="X77" s="17">
        <f t="shared" si="13"/>
        <v>0</v>
      </c>
      <c r="Y77" s="17"/>
      <c r="Z77" s="30">
        <v>3906</v>
      </c>
      <c r="AA77" s="18" t="s">
        <v>690</v>
      </c>
      <c r="AB77" s="18">
        <v>1178</v>
      </c>
      <c r="AC77" s="19">
        <f t="shared" si="14"/>
        <v>7.2812131017684312</v>
      </c>
      <c r="AD77" s="15"/>
    </row>
    <row r="78" spans="1:30" x14ac:dyDescent="0.3">
      <c r="A78" s="138">
        <v>3948</v>
      </c>
      <c r="B78" s="400" t="s">
        <v>266</v>
      </c>
      <c r="C78" s="9">
        <v>595</v>
      </c>
      <c r="D78" s="10">
        <v>422369.63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8"/>
        <v>422369.63</v>
      </c>
      <c r="L78" s="10">
        <f t="shared" si="9"/>
        <v>709.86</v>
      </c>
      <c r="M78" s="10">
        <f t="shared" si="10"/>
        <v>110.37</v>
      </c>
      <c r="N78" s="10">
        <f t="shared" si="11"/>
        <v>65670.150000000009</v>
      </c>
      <c r="O78" s="77">
        <v>80</v>
      </c>
      <c r="P78" s="170">
        <f>ROUND(Table1[[#This Row],[Column14]]*P$2,2)</f>
        <v>55720.77</v>
      </c>
      <c r="Q78" s="33">
        <f t="shared" si="12"/>
        <v>0</v>
      </c>
      <c r="R78" s="14">
        <v>3948</v>
      </c>
      <c r="S78" s="14">
        <v>29</v>
      </c>
      <c r="T78" s="14">
        <v>5</v>
      </c>
      <c r="U78" s="15">
        <v>1</v>
      </c>
      <c r="V78" s="14" t="s">
        <v>695</v>
      </c>
      <c r="W78" s="16">
        <v>113.86445424379572</v>
      </c>
      <c r="X78" s="17">
        <f t="shared" si="13"/>
        <v>0</v>
      </c>
      <c r="Y78" s="17"/>
      <c r="Z78" s="30">
        <v>3948</v>
      </c>
      <c r="AA78" s="18" t="s">
        <v>695</v>
      </c>
      <c r="AB78" s="18">
        <v>595</v>
      </c>
      <c r="AC78" s="19">
        <f t="shared" si="14"/>
        <v>5.2255113674548745</v>
      </c>
      <c r="AD78" s="15"/>
    </row>
    <row r="79" spans="1:30" x14ac:dyDescent="0.3">
      <c r="A79" s="138">
        <v>2016</v>
      </c>
      <c r="B79" s="400" t="s">
        <v>135</v>
      </c>
      <c r="C79" s="9">
        <v>466</v>
      </c>
      <c r="D79" s="10">
        <v>419026.4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8"/>
        <v>419026.4</v>
      </c>
      <c r="L79" s="10">
        <f t="shared" si="9"/>
        <v>899.2</v>
      </c>
      <c r="M79" s="10">
        <f t="shared" si="10"/>
        <v>299.70999999999998</v>
      </c>
      <c r="N79" s="10">
        <f t="shared" si="11"/>
        <v>139664.85999999999</v>
      </c>
      <c r="O79" s="77">
        <v>39</v>
      </c>
      <c r="P79" s="170">
        <f>ROUND(Table1[[#This Row],[Column14]]*P$2,2)</f>
        <v>118504.88</v>
      </c>
      <c r="Q79" s="33">
        <f t="shared" si="12"/>
        <v>0</v>
      </c>
      <c r="R79" s="14">
        <v>2016</v>
      </c>
      <c r="S79" s="14">
        <v>12</v>
      </c>
      <c r="T79" s="14">
        <v>3</v>
      </c>
      <c r="U79" s="15">
        <v>1</v>
      </c>
      <c r="V79" s="14" t="s">
        <v>702</v>
      </c>
      <c r="W79" s="16">
        <v>148.69643670139016</v>
      </c>
      <c r="X79" s="17">
        <f t="shared" si="13"/>
        <v>0</v>
      </c>
      <c r="Y79" s="17"/>
      <c r="Z79" s="30">
        <v>2016</v>
      </c>
      <c r="AA79" s="18" t="s">
        <v>702</v>
      </c>
      <c r="AB79" s="18">
        <v>466</v>
      </c>
      <c r="AC79" s="19">
        <f t="shared" si="14"/>
        <v>3.1339015939959198</v>
      </c>
      <c r="AD79" s="15"/>
    </row>
    <row r="80" spans="1:30" x14ac:dyDescent="0.3">
      <c r="A80" s="138">
        <v>616</v>
      </c>
      <c r="B80" s="400" t="s">
        <v>53</v>
      </c>
      <c r="C80" s="9">
        <v>148</v>
      </c>
      <c r="D80" s="10">
        <v>286362.18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8"/>
        <v>286362.18</v>
      </c>
      <c r="L80" s="10">
        <f t="shared" si="9"/>
        <v>1934.88</v>
      </c>
      <c r="M80" s="10">
        <f t="shared" si="10"/>
        <v>1335.39</v>
      </c>
      <c r="N80" s="10">
        <f t="shared" si="11"/>
        <v>197637.72</v>
      </c>
      <c r="O80" s="77">
        <v>20</v>
      </c>
      <c r="P80" s="170">
        <f>ROUND(Table1[[#This Row],[Column14]]*P$2,2)</f>
        <v>167694.54</v>
      </c>
      <c r="Q80" s="33">
        <f t="shared" si="12"/>
        <v>0</v>
      </c>
      <c r="R80" s="14">
        <v>616</v>
      </c>
      <c r="S80" s="14">
        <v>63</v>
      </c>
      <c r="T80" s="14">
        <v>9</v>
      </c>
      <c r="U80" s="15">
        <v>3</v>
      </c>
      <c r="V80" s="14" t="s">
        <v>705</v>
      </c>
      <c r="W80" s="16">
        <v>265.7</v>
      </c>
      <c r="X80" s="17">
        <f t="shared" si="13"/>
        <v>0</v>
      </c>
      <c r="Y80" s="17"/>
      <c r="Z80" s="30">
        <v>616</v>
      </c>
      <c r="AA80" s="18" t="s">
        <v>705</v>
      </c>
      <c r="AB80" s="18">
        <v>148</v>
      </c>
      <c r="AC80" s="19">
        <f t="shared" si="14"/>
        <v>0.55701919458035376</v>
      </c>
      <c r="AD80" s="15"/>
    </row>
    <row r="81" spans="1:30" x14ac:dyDescent="0.3">
      <c r="A81" s="138">
        <v>1526</v>
      </c>
      <c r="B81" s="400" t="s">
        <v>105</v>
      </c>
      <c r="C81" s="9">
        <v>1316</v>
      </c>
      <c r="D81" s="10">
        <v>1115462.06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8"/>
        <v>1115462.06</v>
      </c>
      <c r="L81" s="10">
        <f t="shared" si="9"/>
        <v>847.62</v>
      </c>
      <c r="M81" s="10">
        <f t="shared" si="10"/>
        <v>248.13</v>
      </c>
      <c r="N81" s="10">
        <f t="shared" si="11"/>
        <v>326539.08</v>
      </c>
      <c r="O81" s="77">
        <v>8</v>
      </c>
      <c r="P81" s="170">
        <f>ROUND(Table1[[#This Row],[Column14]]*P$2,2)</f>
        <v>277066.65999999997</v>
      </c>
      <c r="Q81" s="33">
        <f t="shared" si="12"/>
        <v>0</v>
      </c>
      <c r="R81" s="14">
        <v>1526</v>
      </c>
      <c r="S81" s="14">
        <v>63</v>
      </c>
      <c r="T81" s="14">
        <v>9</v>
      </c>
      <c r="U81" s="15">
        <v>1</v>
      </c>
      <c r="V81" s="14" t="s">
        <v>707</v>
      </c>
      <c r="W81" s="16">
        <v>473.91527288763501</v>
      </c>
      <c r="X81" s="17">
        <f t="shared" si="13"/>
        <v>0</v>
      </c>
      <c r="Y81" s="17"/>
      <c r="Z81" s="30">
        <v>1526</v>
      </c>
      <c r="AA81" s="18" t="s">
        <v>707</v>
      </c>
      <c r="AB81" s="18">
        <v>1316</v>
      </c>
      <c r="AC81" s="19">
        <f t="shared" si="14"/>
        <v>2.7768676708421309</v>
      </c>
      <c r="AD81" s="15"/>
    </row>
    <row r="82" spans="1:30" x14ac:dyDescent="0.3">
      <c r="A82" s="138">
        <v>3654</v>
      </c>
      <c r="B82" s="400" t="s">
        <v>245</v>
      </c>
      <c r="C82" s="9">
        <v>368</v>
      </c>
      <c r="D82" s="10">
        <v>319598.48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8"/>
        <v>319598.48</v>
      </c>
      <c r="L82" s="10">
        <f t="shared" si="9"/>
        <v>868.47</v>
      </c>
      <c r="M82" s="10">
        <f t="shared" si="10"/>
        <v>268.98</v>
      </c>
      <c r="N82" s="10">
        <f t="shared" si="11"/>
        <v>98984.640000000014</v>
      </c>
      <c r="O82" s="77">
        <v>59</v>
      </c>
      <c r="P82" s="170">
        <f>ROUND(Table1[[#This Row],[Column14]]*P$2,2)</f>
        <v>83987.94</v>
      </c>
      <c r="Q82" s="33">
        <f t="shared" si="12"/>
        <v>0</v>
      </c>
      <c r="R82" s="14">
        <v>3654</v>
      </c>
      <c r="S82" s="14">
        <v>65</v>
      </c>
      <c r="T82" s="14">
        <v>12</v>
      </c>
      <c r="U82" s="15">
        <v>1</v>
      </c>
      <c r="V82" s="14" t="s">
        <v>708</v>
      </c>
      <c r="W82" s="16">
        <v>418.83876664224312</v>
      </c>
      <c r="X82" s="17">
        <f t="shared" si="13"/>
        <v>0</v>
      </c>
      <c r="Y82" s="17"/>
      <c r="Z82" s="30">
        <v>3654</v>
      </c>
      <c r="AA82" s="18" t="s">
        <v>708</v>
      </c>
      <c r="AB82" s="18">
        <v>368</v>
      </c>
      <c r="AC82" s="19">
        <f t="shared" si="14"/>
        <v>0.8786197203047641</v>
      </c>
      <c r="AD82" s="15"/>
    </row>
    <row r="83" spans="1:30" x14ac:dyDescent="0.3">
      <c r="A83" s="138">
        <v>3990</v>
      </c>
      <c r="B83" s="400" t="s">
        <v>272</v>
      </c>
      <c r="C83" s="9">
        <v>680</v>
      </c>
      <c r="D83" s="10">
        <v>692909.25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8"/>
        <v>692909.25</v>
      </c>
      <c r="L83" s="10">
        <f t="shared" si="9"/>
        <v>1018.98</v>
      </c>
      <c r="M83" s="10">
        <f t="shared" si="10"/>
        <v>419.49</v>
      </c>
      <c r="N83" s="10">
        <f t="shared" si="11"/>
        <v>285253.2</v>
      </c>
      <c r="O83" s="77">
        <v>11</v>
      </c>
      <c r="P83" s="170">
        <f>ROUND(Table1[[#This Row],[Column14]]*P$2,2)</f>
        <v>242035.81</v>
      </c>
      <c r="Q83" s="33">
        <f t="shared" si="12"/>
        <v>0</v>
      </c>
      <c r="R83" s="14">
        <v>3990</v>
      </c>
      <c r="S83" s="14">
        <v>41</v>
      </c>
      <c r="T83" s="14">
        <v>4</v>
      </c>
      <c r="U83" s="15">
        <v>1</v>
      </c>
      <c r="V83" s="14" t="s">
        <v>709</v>
      </c>
      <c r="W83" s="16">
        <v>150.35342967912592</v>
      </c>
      <c r="X83" s="17">
        <f t="shared" si="13"/>
        <v>0</v>
      </c>
      <c r="Y83" s="17"/>
      <c r="Z83" s="30">
        <v>3990</v>
      </c>
      <c r="AA83" s="18" t="s">
        <v>709</v>
      </c>
      <c r="AB83" s="18">
        <v>680</v>
      </c>
      <c r="AC83" s="19">
        <f t="shared" si="14"/>
        <v>4.5226770114337249</v>
      </c>
      <c r="AD83" s="15"/>
    </row>
    <row r="84" spans="1:30" x14ac:dyDescent="0.3">
      <c r="A84" s="138">
        <v>4011</v>
      </c>
      <c r="B84" s="400" t="s">
        <v>273</v>
      </c>
      <c r="C84" s="9">
        <v>94</v>
      </c>
      <c r="D84" s="10">
        <v>59453.64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8"/>
        <v>59453.64</v>
      </c>
      <c r="L84" s="10">
        <f t="shared" si="9"/>
        <v>632.49</v>
      </c>
      <c r="M84" s="10">
        <f t="shared" si="10"/>
        <v>33</v>
      </c>
      <c r="N84" s="10">
        <f t="shared" si="11"/>
        <v>3102</v>
      </c>
      <c r="O84" s="77">
        <v>126</v>
      </c>
      <c r="P84" s="170">
        <f>ROUND(Table1[[#This Row],[Column14]]*P$2,2)</f>
        <v>2632.03</v>
      </c>
      <c r="Q84" s="33">
        <f t="shared" si="12"/>
        <v>0</v>
      </c>
      <c r="R84" s="14">
        <v>4011</v>
      </c>
      <c r="S84" s="14">
        <v>51</v>
      </c>
      <c r="T84" s="14">
        <v>2</v>
      </c>
      <c r="U84" s="15">
        <v>3</v>
      </c>
      <c r="V84" s="14" t="s">
        <v>710</v>
      </c>
      <c r="W84" s="22">
        <v>12</v>
      </c>
      <c r="X84" s="17">
        <f t="shared" si="13"/>
        <v>0</v>
      </c>
      <c r="Y84" s="17"/>
      <c r="Z84" s="30">
        <v>4011</v>
      </c>
      <c r="AA84" s="18" t="s">
        <v>710</v>
      </c>
      <c r="AB84" s="18">
        <v>94</v>
      </c>
      <c r="AC84" s="19">
        <f t="shared" si="14"/>
        <v>7.833333333333333</v>
      </c>
      <c r="AD84" s="15"/>
    </row>
    <row r="85" spans="1:30" x14ac:dyDescent="0.3">
      <c r="A85" s="138">
        <v>4207</v>
      </c>
      <c r="B85" s="400" t="s">
        <v>287</v>
      </c>
      <c r="C85" s="9">
        <v>495</v>
      </c>
      <c r="D85" s="10">
        <v>405584.42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8"/>
        <v>405584.42</v>
      </c>
      <c r="L85" s="10">
        <f t="shared" si="9"/>
        <v>819.36</v>
      </c>
      <c r="M85" s="10">
        <f t="shared" si="10"/>
        <v>219.87</v>
      </c>
      <c r="N85" s="10">
        <f t="shared" si="11"/>
        <v>108835.65000000001</v>
      </c>
      <c r="O85" s="77">
        <v>55</v>
      </c>
      <c r="P85" s="170">
        <f>ROUND(Table1[[#This Row],[Column14]]*P$2,2)</f>
        <v>92346.46</v>
      </c>
      <c r="Q85" s="33">
        <f t="shared" si="12"/>
        <v>0</v>
      </c>
      <c r="R85" s="14">
        <v>4207</v>
      </c>
      <c r="S85" s="14">
        <v>10</v>
      </c>
      <c r="T85" s="14">
        <v>10</v>
      </c>
      <c r="U85" s="15">
        <v>1</v>
      </c>
      <c r="V85" s="14" t="s">
        <v>723</v>
      </c>
      <c r="W85" s="16">
        <v>158.29433009496182</v>
      </c>
      <c r="X85" s="17">
        <f t="shared" si="13"/>
        <v>0</v>
      </c>
      <c r="Y85" s="17"/>
      <c r="Z85" s="30">
        <v>4207</v>
      </c>
      <c r="AA85" s="18" t="s">
        <v>723</v>
      </c>
      <c r="AB85" s="18">
        <v>495</v>
      </c>
      <c r="AC85" s="19">
        <f t="shared" si="14"/>
        <v>3.1270861041140652</v>
      </c>
      <c r="AD85" s="15"/>
    </row>
    <row r="86" spans="1:30" x14ac:dyDescent="0.3">
      <c r="A86" s="138">
        <v>4221</v>
      </c>
      <c r="B86" s="400" t="s">
        <v>288</v>
      </c>
      <c r="C86" s="9">
        <v>1106</v>
      </c>
      <c r="D86" s="10">
        <v>693319.31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8"/>
        <v>693319.31</v>
      </c>
      <c r="L86" s="10">
        <f t="shared" si="9"/>
        <v>626.87</v>
      </c>
      <c r="M86" s="10">
        <f t="shared" si="10"/>
        <v>27.38</v>
      </c>
      <c r="N86" s="10">
        <f t="shared" si="11"/>
        <v>30282.28</v>
      </c>
      <c r="O86" s="77">
        <v>104</v>
      </c>
      <c r="P86" s="170">
        <f>ROUND(Table1[[#This Row],[Column14]]*P$2,2)</f>
        <v>25694.35</v>
      </c>
      <c r="Q86" s="33">
        <f t="shared" si="12"/>
        <v>0</v>
      </c>
      <c r="R86" s="14">
        <v>4221</v>
      </c>
      <c r="S86" s="14">
        <v>28</v>
      </c>
      <c r="T86" s="14">
        <v>2</v>
      </c>
      <c r="U86" s="15">
        <v>1</v>
      </c>
      <c r="V86" s="14" t="s">
        <v>724</v>
      </c>
      <c r="W86" s="16">
        <v>80.357399414920067</v>
      </c>
      <c r="X86" s="17">
        <f t="shared" si="13"/>
        <v>0</v>
      </c>
      <c r="Y86" s="17"/>
      <c r="Z86" s="30">
        <v>4221</v>
      </c>
      <c r="AA86" s="18" t="s">
        <v>724</v>
      </c>
      <c r="AB86" s="18">
        <v>1106</v>
      </c>
      <c r="AC86" s="19">
        <f t="shared" si="14"/>
        <v>13.763511612530451</v>
      </c>
      <c r="AD86" s="15"/>
    </row>
    <row r="87" spans="1:30" x14ac:dyDescent="0.3">
      <c r="A87" s="138">
        <v>4235</v>
      </c>
      <c r="B87" s="400" t="s">
        <v>290</v>
      </c>
      <c r="C87" s="9">
        <v>154</v>
      </c>
      <c r="D87" s="10">
        <v>116777.4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8"/>
        <v>116777.4</v>
      </c>
      <c r="L87" s="10">
        <f t="shared" si="9"/>
        <v>758.29</v>
      </c>
      <c r="M87" s="10">
        <f t="shared" si="10"/>
        <v>158.80000000000001</v>
      </c>
      <c r="N87" s="10">
        <f t="shared" si="11"/>
        <v>24455.200000000001</v>
      </c>
      <c r="O87" s="77">
        <v>108</v>
      </c>
      <c r="P87" s="170">
        <f>ROUND(Table1[[#This Row],[Column14]]*P$2,2)</f>
        <v>20750.11</v>
      </c>
      <c r="Q87" s="33">
        <f t="shared" si="12"/>
        <v>0</v>
      </c>
      <c r="R87" s="14">
        <v>4235</v>
      </c>
      <c r="S87" s="14">
        <v>30</v>
      </c>
      <c r="T87" s="14">
        <v>2</v>
      </c>
      <c r="U87" s="15">
        <v>3</v>
      </c>
      <c r="V87" s="14" t="s">
        <v>726</v>
      </c>
      <c r="W87" s="22">
        <v>37</v>
      </c>
      <c r="X87" s="17">
        <f t="shared" si="13"/>
        <v>0</v>
      </c>
      <c r="Y87" s="17"/>
      <c r="Z87" s="30">
        <v>4235</v>
      </c>
      <c r="AA87" s="18" t="s">
        <v>726</v>
      </c>
      <c r="AB87" s="18">
        <v>154</v>
      </c>
      <c r="AC87" s="19">
        <f t="shared" si="14"/>
        <v>4.1621621621621623</v>
      </c>
      <c r="AD87" s="15"/>
    </row>
    <row r="88" spans="1:30" x14ac:dyDescent="0.3">
      <c r="A88" s="138">
        <v>490</v>
      </c>
      <c r="B88" s="400" t="s">
        <v>49</v>
      </c>
      <c r="C88" s="9">
        <v>468</v>
      </c>
      <c r="D88" s="10">
        <v>349399.42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8"/>
        <v>349399.42</v>
      </c>
      <c r="L88" s="10">
        <f t="shared" si="9"/>
        <v>746.58</v>
      </c>
      <c r="M88" s="10">
        <f t="shared" si="10"/>
        <v>147.09</v>
      </c>
      <c r="N88" s="10">
        <f t="shared" si="11"/>
        <v>68838.12</v>
      </c>
      <c r="O88" s="77">
        <v>78</v>
      </c>
      <c r="P88" s="170">
        <f>ROUND(Table1[[#This Row],[Column14]]*P$2,2)</f>
        <v>58408.78</v>
      </c>
      <c r="Q88" s="33">
        <f t="shared" si="12"/>
        <v>0</v>
      </c>
      <c r="R88" s="14">
        <v>490</v>
      </c>
      <c r="S88" s="14">
        <v>33</v>
      </c>
      <c r="T88" s="14">
        <v>3</v>
      </c>
      <c r="U88" s="15">
        <v>1</v>
      </c>
      <c r="V88" s="14" t="s">
        <v>728</v>
      </c>
      <c r="W88" s="16">
        <v>112.7608486781985</v>
      </c>
      <c r="X88" s="17">
        <f t="shared" si="13"/>
        <v>0</v>
      </c>
      <c r="Y88" s="17"/>
      <c r="Z88" s="30">
        <v>490</v>
      </c>
      <c r="AA88" s="18" t="s">
        <v>728</v>
      </c>
      <c r="AB88" s="18">
        <v>468</v>
      </c>
      <c r="AC88" s="19">
        <f t="shared" si="14"/>
        <v>4.1503767086357914</v>
      </c>
      <c r="AD88" s="15"/>
    </row>
    <row r="89" spans="1:30" x14ac:dyDescent="0.3">
      <c r="A89" s="138">
        <v>4270</v>
      </c>
      <c r="B89" s="400" t="s">
        <v>292</v>
      </c>
      <c r="C89" s="9">
        <v>251</v>
      </c>
      <c r="D89" s="10">
        <v>156549.15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8"/>
        <v>156549.15</v>
      </c>
      <c r="L89" s="10">
        <f t="shared" si="9"/>
        <v>623.70000000000005</v>
      </c>
      <c r="M89" s="10">
        <f t="shared" si="10"/>
        <v>24.21</v>
      </c>
      <c r="N89" s="10">
        <f t="shared" si="11"/>
        <v>6076.71</v>
      </c>
      <c r="O89" s="77">
        <v>124</v>
      </c>
      <c r="P89" s="170">
        <f>ROUND(Table1[[#This Row],[Column14]]*P$2,2)</f>
        <v>5156.0600000000004</v>
      </c>
      <c r="Q89" s="33">
        <f t="shared" si="12"/>
        <v>0</v>
      </c>
      <c r="R89" s="14">
        <v>4270</v>
      </c>
      <c r="S89" s="14">
        <v>46</v>
      </c>
      <c r="T89" s="14">
        <v>11</v>
      </c>
      <c r="U89" s="15">
        <v>1</v>
      </c>
      <c r="V89" s="14" t="s">
        <v>729</v>
      </c>
      <c r="W89" s="16">
        <v>92.319094093080736</v>
      </c>
      <c r="X89" s="17">
        <f t="shared" si="13"/>
        <v>0</v>
      </c>
      <c r="Y89" s="17"/>
      <c r="Z89" s="30">
        <v>4270</v>
      </c>
      <c r="AA89" s="18" t="s">
        <v>729</v>
      </c>
      <c r="AB89" s="18">
        <v>251</v>
      </c>
      <c r="AC89" s="19">
        <f t="shared" si="14"/>
        <v>2.7188308384712832</v>
      </c>
      <c r="AD89" s="15"/>
    </row>
    <row r="90" spans="1:30" x14ac:dyDescent="0.3">
      <c r="A90" s="138">
        <v>4330</v>
      </c>
      <c r="B90" s="400" t="s">
        <v>295</v>
      </c>
      <c r="C90" s="9">
        <v>153</v>
      </c>
      <c r="D90" s="10">
        <v>149951.44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8"/>
        <v>149951.44</v>
      </c>
      <c r="L90" s="10">
        <f t="shared" si="9"/>
        <v>980.07</v>
      </c>
      <c r="M90" s="10">
        <f t="shared" si="10"/>
        <v>380.58</v>
      </c>
      <c r="N90" s="10">
        <f t="shared" si="11"/>
        <v>58228.74</v>
      </c>
      <c r="O90" s="77">
        <v>83</v>
      </c>
      <c r="P90" s="170">
        <f>ROUND(Table1[[#This Row],[Column14]]*P$2,2)</f>
        <v>49406.77</v>
      </c>
      <c r="Q90" s="33">
        <f t="shared" si="12"/>
        <v>0</v>
      </c>
      <c r="R90" s="14">
        <v>4330</v>
      </c>
      <c r="S90" s="14">
        <v>63</v>
      </c>
      <c r="T90" s="14">
        <v>9</v>
      </c>
      <c r="U90" s="15">
        <v>1</v>
      </c>
      <c r="V90" s="14" t="s">
        <v>732</v>
      </c>
      <c r="W90" s="16">
        <v>108.16062081242461</v>
      </c>
      <c r="X90" s="17">
        <f t="shared" si="13"/>
        <v>0</v>
      </c>
      <c r="Y90" s="17"/>
      <c r="Z90" s="30">
        <v>4330</v>
      </c>
      <c r="AA90" s="18" t="s">
        <v>732</v>
      </c>
      <c r="AB90" s="18">
        <v>153</v>
      </c>
      <c r="AC90" s="19">
        <f t="shared" si="14"/>
        <v>1.4145628866659077</v>
      </c>
      <c r="AD90" s="15"/>
    </row>
    <row r="91" spans="1:30" x14ac:dyDescent="0.3">
      <c r="A91" s="138">
        <v>4347</v>
      </c>
      <c r="B91" s="400" t="s">
        <v>296</v>
      </c>
      <c r="C91" s="9">
        <v>794</v>
      </c>
      <c r="D91" s="10">
        <v>621456.5</v>
      </c>
      <c r="E91" s="10">
        <v>0</v>
      </c>
      <c r="F91" s="10">
        <v>4441.1000000000004</v>
      </c>
      <c r="G91" s="10">
        <v>0</v>
      </c>
      <c r="H91" s="10">
        <v>0</v>
      </c>
      <c r="I91" s="10">
        <v>0</v>
      </c>
      <c r="J91" s="10">
        <v>0</v>
      </c>
      <c r="K91" s="10">
        <f t="shared" si="8"/>
        <v>617015.4</v>
      </c>
      <c r="L91" s="10">
        <f t="shared" si="9"/>
        <v>777.1</v>
      </c>
      <c r="M91" s="10">
        <f t="shared" si="10"/>
        <v>177.61</v>
      </c>
      <c r="N91" s="10">
        <f t="shared" si="11"/>
        <v>141022.34</v>
      </c>
      <c r="O91" s="77">
        <v>37</v>
      </c>
      <c r="P91" s="170">
        <f>ROUND(Table1[[#This Row],[Column14]]*P$2,2)</f>
        <v>119656.7</v>
      </c>
      <c r="Q91" s="33">
        <f t="shared" si="12"/>
        <v>0</v>
      </c>
      <c r="R91" s="14">
        <v>4347</v>
      </c>
      <c r="S91" s="14">
        <v>50</v>
      </c>
      <c r="T91" s="14">
        <v>12</v>
      </c>
      <c r="U91" s="15">
        <v>1</v>
      </c>
      <c r="V91" s="14" t="s">
        <v>733</v>
      </c>
      <c r="W91" s="16">
        <v>595.16144049417994</v>
      </c>
      <c r="X91" s="17">
        <f t="shared" si="13"/>
        <v>0</v>
      </c>
      <c r="Y91" s="17"/>
      <c r="Z91" s="30">
        <v>4347</v>
      </c>
      <c r="AA91" s="18" t="s">
        <v>733</v>
      </c>
      <c r="AB91" s="18">
        <v>794</v>
      </c>
      <c r="AC91" s="19">
        <f t="shared" si="14"/>
        <v>1.3340918043022387</v>
      </c>
      <c r="AD91" s="15"/>
    </row>
    <row r="92" spans="1:30" x14ac:dyDescent="0.3">
      <c r="A92" s="138">
        <v>4368</v>
      </c>
      <c r="B92" s="400" t="s">
        <v>297</v>
      </c>
      <c r="C92" s="9">
        <v>586</v>
      </c>
      <c r="D92" s="10">
        <v>453237.06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8"/>
        <v>453237.06</v>
      </c>
      <c r="L92" s="10">
        <f t="shared" si="9"/>
        <v>773.44</v>
      </c>
      <c r="M92" s="10">
        <f t="shared" si="10"/>
        <v>173.95</v>
      </c>
      <c r="N92" s="10">
        <f t="shared" si="11"/>
        <v>101934.7</v>
      </c>
      <c r="O92" s="77">
        <v>58</v>
      </c>
      <c r="P92" s="170">
        <f>ROUND(Table1[[#This Row],[Column14]]*P$2,2)</f>
        <v>86491.05</v>
      </c>
      <c r="Q92" s="33">
        <f t="shared" si="12"/>
        <v>0</v>
      </c>
      <c r="R92" s="14">
        <v>4368</v>
      </c>
      <c r="S92" s="14">
        <v>71</v>
      </c>
      <c r="T92" s="14">
        <v>5</v>
      </c>
      <c r="U92" s="15">
        <v>1</v>
      </c>
      <c r="V92" s="14" t="s">
        <v>734</v>
      </c>
      <c r="W92" s="16">
        <v>364.0291110861981</v>
      </c>
      <c r="X92" s="17">
        <f t="shared" si="13"/>
        <v>0</v>
      </c>
      <c r="Y92" s="17"/>
      <c r="Z92" s="30">
        <v>4368</v>
      </c>
      <c r="AA92" s="18" t="s">
        <v>734</v>
      </c>
      <c r="AB92" s="18">
        <v>586</v>
      </c>
      <c r="AC92" s="19">
        <f t="shared" si="14"/>
        <v>1.6097613684012255</v>
      </c>
      <c r="AD92" s="15"/>
    </row>
    <row r="93" spans="1:30" x14ac:dyDescent="0.3">
      <c r="A93" s="138">
        <v>4459</v>
      </c>
      <c r="B93" s="400" t="s">
        <v>300</v>
      </c>
      <c r="C93" s="9">
        <v>279</v>
      </c>
      <c r="D93" s="10">
        <v>331286.21999999997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8"/>
        <v>331286.21999999997</v>
      </c>
      <c r="L93" s="10">
        <f t="shared" si="9"/>
        <v>1187.4100000000001</v>
      </c>
      <c r="M93" s="10">
        <f t="shared" si="10"/>
        <v>587.91999999999996</v>
      </c>
      <c r="N93" s="10">
        <f t="shared" si="11"/>
        <v>164029.68</v>
      </c>
      <c r="O93" s="77">
        <v>29</v>
      </c>
      <c r="P93" s="170">
        <f>ROUND(Table1[[#This Row],[Column14]]*P$2,2)</f>
        <v>139178.29999999999</v>
      </c>
      <c r="Q93" s="33">
        <f t="shared" si="12"/>
        <v>0</v>
      </c>
      <c r="R93" s="14">
        <v>4459</v>
      </c>
      <c r="S93" s="14">
        <v>47</v>
      </c>
      <c r="T93" s="14">
        <v>11</v>
      </c>
      <c r="U93" s="15">
        <v>1</v>
      </c>
      <c r="V93" s="14" t="s">
        <v>736</v>
      </c>
      <c r="W93" s="16">
        <v>82.084946337728212</v>
      </c>
      <c r="X93" s="17">
        <f t="shared" si="13"/>
        <v>0</v>
      </c>
      <c r="Y93" s="17"/>
      <c r="Z93" s="30">
        <v>4459</v>
      </c>
      <c r="AA93" s="18" t="s">
        <v>736</v>
      </c>
      <c r="AB93" s="18">
        <v>279</v>
      </c>
      <c r="AC93" s="19">
        <f t="shared" si="14"/>
        <v>3.3989179800653035</v>
      </c>
      <c r="AD93" s="15"/>
    </row>
    <row r="94" spans="1:30" x14ac:dyDescent="0.3">
      <c r="A94" s="138">
        <v>4529</v>
      </c>
      <c r="B94" s="400" t="s">
        <v>306</v>
      </c>
      <c r="C94" s="9">
        <v>330</v>
      </c>
      <c r="D94" s="10">
        <v>229128.22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8"/>
        <v>229128.22</v>
      </c>
      <c r="L94" s="10">
        <f t="shared" si="9"/>
        <v>694.33</v>
      </c>
      <c r="M94" s="10">
        <f t="shared" si="10"/>
        <v>94.84</v>
      </c>
      <c r="N94" s="10">
        <f t="shared" si="11"/>
        <v>31297.200000000001</v>
      </c>
      <c r="O94" s="77">
        <v>103</v>
      </c>
      <c r="P94" s="170">
        <f>ROUND(Table1[[#This Row],[Column14]]*P$2,2)</f>
        <v>26555.51</v>
      </c>
      <c r="Q94" s="33">
        <f t="shared" si="12"/>
        <v>0</v>
      </c>
      <c r="R94" s="14">
        <v>4529</v>
      </c>
      <c r="S94" s="14">
        <v>22</v>
      </c>
      <c r="T94" s="14">
        <v>3</v>
      </c>
      <c r="U94" s="15">
        <v>1</v>
      </c>
      <c r="V94" s="14" t="s">
        <v>741</v>
      </c>
      <c r="W94" s="16">
        <v>78.587174049972432</v>
      </c>
      <c r="X94" s="17">
        <f t="shared" si="13"/>
        <v>0</v>
      </c>
      <c r="Y94" s="17"/>
      <c r="Z94" s="30">
        <v>4529</v>
      </c>
      <c r="AA94" s="18" t="s">
        <v>741</v>
      </c>
      <c r="AB94" s="18">
        <v>330</v>
      </c>
      <c r="AC94" s="19">
        <f t="shared" si="14"/>
        <v>4.199158501235301</v>
      </c>
      <c r="AD94" s="15"/>
    </row>
    <row r="95" spans="1:30" x14ac:dyDescent="0.3">
      <c r="A95" s="138">
        <v>4571</v>
      </c>
      <c r="B95" s="400" t="s">
        <v>310</v>
      </c>
      <c r="C95" s="9">
        <v>423</v>
      </c>
      <c r="D95" s="10">
        <v>271055.94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8"/>
        <v>271055.94</v>
      </c>
      <c r="L95" s="10">
        <f t="shared" si="9"/>
        <v>640.79</v>
      </c>
      <c r="M95" s="10">
        <f t="shared" si="10"/>
        <v>41.3</v>
      </c>
      <c r="N95" s="10">
        <f t="shared" si="11"/>
        <v>17469.899999999998</v>
      </c>
      <c r="O95" s="77">
        <v>115</v>
      </c>
      <c r="P95" s="170">
        <f>ROUND(Table1[[#This Row],[Column14]]*P$2,2)</f>
        <v>14823.12</v>
      </c>
      <c r="Q95" s="33">
        <f t="shared" si="12"/>
        <v>0</v>
      </c>
      <c r="R95" s="14">
        <v>4571</v>
      </c>
      <c r="S95" s="14">
        <v>50</v>
      </c>
      <c r="T95" s="14">
        <v>9</v>
      </c>
      <c r="U95" s="15">
        <v>1</v>
      </c>
      <c r="V95" s="14" t="s">
        <v>745</v>
      </c>
      <c r="W95" s="16">
        <v>418.62563937890445</v>
      </c>
      <c r="X95" s="17">
        <f t="shared" si="13"/>
        <v>0</v>
      </c>
      <c r="Y95" s="17"/>
      <c r="Z95" s="30">
        <v>4571</v>
      </c>
      <c r="AA95" s="18" t="s">
        <v>745</v>
      </c>
      <c r="AB95" s="18">
        <v>423</v>
      </c>
      <c r="AC95" s="19">
        <f t="shared" si="14"/>
        <v>1.0104493375694465</v>
      </c>
      <c r="AD95" s="15"/>
    </row>
    <row r="96" spans="1:30" x14ac:dyDescent="0.3">
      <c r="A96" s="138">
        <v>4686</v>
      </c>
      <c r="B96" s="400" t="s">
        <v>318</v>
      </c>
      <c r="C96" s="9">
        <v>324</v>
      </c>
      <c r="D96" s="10">
        <v>215228.76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8"/>
        <v>215228.76</v>
      </c>
      <c r="L96" s="10">
        <f t="shared" si="9"/>
        <v>664.29</v>
      </c>
      <c r="M96" s="10">
        <f t="shared" si="10"/>
        <v>64.8</v>
      </c>
      <c r="N96" s="10">
        <f t="shared" si="11"/>
        <v>20995.200000000001</v>
      </c>
      <c r="O96" s="77">
        <v>111</v>
      </c>
      <c r="P96" s="170">
        <f>ROUND(Table1[[#This Row],[Column14]]*P$2,2)</f>
        <v>17814.310000000001</v>
      </c>
      <c r="Q96" s="33">
        <f t="shared" si="12"/>
        <v>0</v>
      </c>
      <c r="R96" s="14">
        <v>4686</v>
      </c>
      <c r="S96" s="14">
        <v>51</v>
      </c>
      <c r="T96" s="14">
        <v>2</v>
      </c>
      <c r="U96" s="15">
        <v>3</v>
      </c>
      <c r="V96" s="14" t="s">
        <v>753</v>
      </c>
      <c r="W96" s="22">
        <v>30.64</v>
      </c>
      <c r="X96" s="17">
        <f t="shared" si="13"/>
        <v>0</v>
      </c>
      <c r="Y96" s="17"/>
      <c r="Z96" s="30">
        <v>4686</v>
      </c>
      <c r="AA96" s="18" t="s">
        <v>753</v>
      </c>
      <c r="AB96" s="18">
        <v>324</v>
      </c>
      <c r="AC96" s="19">
        <f t="shared" si="14"/>
        <v>10.574412532637076</v>
      </c>
      <c r="AD96" s="15"/>
    </row>
    <row r="97" spans="1:30" x14ac:dyDescent="0.3">
      <c r="A97" s="138">
        <v>4760</v>
      </c>
      <c r="B97" s="400" t="s">
        <v>321</v>
      </c>
      <c r="C97" s="9">
        <v>628</v>
      </c>
      <c r="D97" s="10">
        <v>467060.13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8"/>
        <v>467060.13</v>
      </c>
      <c r="L97" s="10">
        <f t="shared" si="9"/>
        <v>743.73</v>
      </c>
      <c r="M97" s="10">
        <f t="shared" si="10"/>
        <v>144.24</v>
      </c>
      <c r="N97" s="10">
        <f t="shared" si="11"/>
        <v>90582.720000000001</v>
      </c>
      <c r="O97" s="77">
        <v>65</v>
      </c>
      <c r="P97" s="170">
        <f>ROUND(Table1[[#This Row],[Column14]]*P$2,2)</f>
        <v>76858.95</v>
      </c>
      <c r="Q97" s="33">
        <f t="shared" si="12"/>
        <v>0</v>
      </c>
      <c r="R97" s="14">
        <v>4760</v>
      </c>
      <c r="S97" s="14">
        <v>36</v>
      </c>
      <c r="T97" s="14">
        <v>7</v>
      </c>
      <c r="U97" s="15">
        <v>1</v>
      </c>
      <c r="V97" s="14" t="s">
        <v>755</v>
      </c>
      <c r="W97" s="16">
        <v>112.4727029523187</v>
      </c>
      <c r="X97" s="17">
        <f t="shared" si="13"/>
        <v>0</v>
      </c>
      <c r="Y97" s="17"/>
      <c r="Z97" s="30">
        <v>4760</v>
      </c>
      <c r="AA97" s="18" t="s">
        <v>755</v>
      </c>
      <c r="AB97" s="18">
        <v>628</v>
      </c>
      <c r="AC97" s="19">
        <f t="shared" si="14"/>
        <v>5.5835770237177655</v>
      </c>
      <c r="AD97" s="15"/>
    </row>
    <row r="98" spans="1:30" x14ac:dyDescent="0.3">
      <c r="A98" s="138">
        <v>4820</v>
      </c>
      <c r="B98" s="400" t="s">
        <v>325</v>
      </c>
      <c r="C98" s="9">
        <v>407</v>
      </c>
      <c r="D98" s="10">
        <v>363963.81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8"/>
        <v>363963.81</v>
      </c>
      <c r="L98" s="10">
        <f t="shared" si="9"/>
        <v>894.26</v>
      </c>
      <c r="M98" s="10">
        <f t="shared" si="10"/>
        <v>294.77</v>
      </c>
      <c r="N98" s="10">
        <f t="shared" si="11"/>
        <v>119971.39</v>
      </c>
      <c r="O98" s="77">
        <v>50</v>
      </c>
      <c r="P98" s="170">
        <f>ROUND(Table1[[#This Row],[Column14]]*P$2,2)</f>
        <v>101795.08</v>
      </c>
      <c r="Q98" s="33">
        <f t="shared" si="12"/>
        <v>0</v>
      </c>
      <c r="R98" s="14">
        <v>4820</v>
      </c>
      <c r="S98" s="14">
        <v>66</v>
      </c>
      <c r="T98" s="14">
        <v>6</v>
      </c>
      <c r="U98" s="15">
        <v>3</v>
      </c>
      <c r="V98" s="14" t="s">
        <v>759</v>
      </c>
      <c r="W98" s="21">
        <v>15.28</v>
      </c>
      <c r="X98" s="17">
        <f t="shared" si="13"/>
        <v>0</v>
      </c>
      <c r="Y98" s="17"/>
      <c r="Z98" s="30">
        <v>4820</v>
      </c>
      <c r="AA98" s="18" t="s">
        <v>759</v>
      </c>
      <c r="AB98" s="18">
        <v>407</v>
      </c>
      <c r="AC98" s="19">
        <f t="shared" si="14"/>
        <v>26.636125654450264</v>
      </c>
      <c r="AD98" s="15"/>
    </row>
    <row r="99" spans="1:30" x14ac:dyDescent="0.3">
      <c r="A99" s="138">
        <v>4904</v>
      </c>
      <c r="B99" s="400" t="s">
        <v>331</v>
      </c>
      <c r="C99" s="9">
        <v>525</v>
      </c>
      <c r="D99" s="10">
        <v>552582.57999999996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8"/>
        <v>552582.57999999996</v>
      </c>
      <c r="L99" s="10">
        <f t="shared" si="9"/>
        <v>1052.54</v>
      </c>
      <c r="M99" s="10">
        <f t="shared" si="10"/>
        <v>453.05</v>
      </c>
      <c r="N99" s="10">
        <f t="shared" si="11"/>
        <v>237851.25</v>
      </c>
      <c r="O99" s="77">
        <v>15</v>
      </c>
      <c r="P99" s="170">
        <f>ROUND(Table1[[#This Row],[Column14]]*P$2,2)</f>
        <v>201815.51</v>
      </c>
      <c r="Q99" s="33">
        <f t="shared" si="12"/>
        <v>0</v>
      </c>
      <c r="R99" s="14">
        <v>4904</v>
      </c>
      <c r="S99" s="14">
        <v>22</v>
      </c>
      <c r="T99" s="14">
        <v>3</v>
      </c>
      <c r="U99" s="15">
        <v>1</v>
      </c>
      <c r="V99" s="14" t="s">
        <v>765</v>
      </c>
      <c r="W99" s="22">
        <v>219.016261517814</v>
      </c>
      <c r="X99" s="17">
        <f t="shared" si="13"/>
        <v>0</v>
      </c>
      <c r="Y99" s="17"/>
      <c r="Z99" s="30">
        <v>4904</v>
      </c>
      <c r="AA99" s="18" t="s">
        <v>765</v>
      </c>
      <c r="AB99" s="18">
        <v>525</v>
      </c>
      <c r="AC99" s="19">
        <f t="shared" si="14"/>
        <v>2.3970822822089781</v>
      </c>
      <c r="AD99" s="15"/>
    </row>
    <row r="100" spans="1:30" x14ac:dyDescent="0.3">
      <c r="A100" s="138">
        <v>5523</v>
      </c>
      <c r="B100" s="400" t="s">
        <v>361</v>
      </c>
      <c r="C100" s="9">
        <v>1293</v>
      </c>
      <c r="D100" s="10">
        <v>840725.53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8"/>
        <v>840725.53</v>
      </c>
      <c r="L100" s="10">
        <f t="shared" si="9"/>
        <v>650.21</v>
      </c>
      <c r="M100" s="10">
        <f t="shared" si="10"/>
        <v>50.72</v>
      </c>
      <c r="N100" s="10">
        <f t="shared" si="11"/>
        <v>65580.959999999992</v>
      </c>
      <c r="O100" s="77">
        <v>81</v>
      </c>
      <c r="P100" s="170">
        <f>ROUND(Table1[[#This Row],[Column14]]*P$2,2)</f>
        <v>55645.09</v>
      </c>
      <c r="Q100" s="33">
        <f t="shared" si="12"/>
        <v>0</v>
      </c>
      <c r="R100" s="14">
        <v>5523</v>
      </c>
      <c r="S100" s="14">
        <v>56</v>
      </c>
      <c r="T100" s="14">
        <v>3</v>
      </c>
      <c r="U100" s="15">
        <v>1</v>
      </c>
      <c r="V100" s="14" t="s">
        <v>766</v>
      </c>
      <c r="W100" s="16">
        <v>295.8235175937495</v>
      </c>
      <c r="X100" s="17">
        <f t="shared" si="13"/>
        <v>0</v>
      </c>
      <c r="Y100" s="17"/>
      <c r="Z100" s="30">
        <v>5523</v>
      </c>
      <c r="AA100" s="18" t="s">
        <v>766</v>
      </c>
      <c r="AB100" s="18">
        <v>1293</v>
      </c>
      <c r="AC100" s="19">
        <f t="shared" si="14"/>
        <v>4.370849249976331</v>
      </c>
      <c r="AD100" s="15"/>
    </row>
    <row r="101" spans="1:30" x14ac:dyDescent="0.3">
      <c r="A101" s="138">
        <v>1673</v>
      </c>
      <c r="B101" s="400" t="s">
        <v>117</v>
      </c>
      <c r="C101" s="9">
        <v>610</v>
      </c>
      <c r="D101" s="10">
        <v>384301.64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8"/>
        <v>384301.64</v>
      </c>
      <c r="L101" s="10">
        <f t="shared" si="9"/>
        <v>630</v>
      </c>
      <c r="M101" s="10">
        <f t="shared" si="10"/>
        <v>30.51</v>
      </c>
      <c r="N101" s="10">
        <f t="shared" si="11"/>
        <v>18611.100000000002</v>
      </c>
      <c r="O101" s="77">
        <v>113</v>
      </c>
      <c r="P101" s="170">
        <f>ROUND(Table1[[#This Row],[Column14]]*P$2,2)</f>
        <v>15791.42</v>
      </c>
      <c r="Q101" s="33">
        <f t="shared" si="12"/>
        <v>0</v>
      </c>
      <c r="R101" s="14">
        <v>1673</v>
      </c>
      <c r="S101" s="14">
        <v>29</v>
      </c>
      <c r="T101" s="14">
        <v>4</v>
      </c>
      <c r="U101" s="15">
        <v>1</v>
      </c>
      <c r="V101" s="14" t="s">
        <v>770</v>
      </c>
      <c r="W101" s="16">
        <v>118.01142741801891</v>
      </c>
      <c r="X101" s="17">
        <f t="shared" si="13"/>
        <v>0</v>
      </c>
      <c r="Y101" s="17"/>
      <c r="Z101" s="30">
        <v>1673</v>
      </c>
      <c r="AA101" s="18" t="s">
        <v>770</v>
      </c>
      <c r="AB101" s="18">
        <v>610</v>
      </c>
      <c r="AC101" s="19">
        <f t="shared" si="14"/>
        <v>5.168990947285673</v>
      </c>
      <c r="AD101" s="15"/>
    </row>
    <row r="102" spans="1:30" x14ac:dyDescent="0.3">
      <c r="A102" s="138">
        <v>5124</v>
      </c>
      <c r="B102" s="400" t="s">
        <v>340</v>
      </c>
      <c r="C102" s="9">
        <v>298</v>
      </c>
      <c r="D102" s="10">
        <v>259822.78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8"/>
        <v>259822.78</v>
      </c>
      <c r="L102" s="10">
        <f t="shared" si="9"/>
        <v>871.89</v>
      </c>
      <c r="M102" s="10">
        <f t="shared" si="10"/>
        <v>272.39999999999998</v>
      </c>
      <c r="N102" s="10">
        <f t="shared" si="11"/>
        <v>81175.199999999997</v>
      </c>
      <c r="O102" s="77">
        <v>69</v>
      </c>
      <c r="P102" s="170">
        <f>ROUND(Table1[[#This Row],[Column14]]*P$2,2)</f>
        <v>68876.72</v>
      </c>
      <c r="Q102" s="33">
        <f t="shared" si="12"/>
        <v>0</v>
      </c>
      <c r="R102" s="14">
        <v>5124</v>
      </c>
      <c r="S102" s="14">
        <v>12</v>
      </c>
      <c r="T102" s="14">
        <v>3</v>
      </c>
      <c r="U102" s="15">
        <v>1</v>
      </c>
      <c r="V102" s="14" t="s">
        <v>776</v>
      </c>
      <c r="W102" s="16">
        <v>119.06366459936494</v>
      </c>
      <c r="X102" s="17">
        <f t="shared" si="13"/>
        <v>0</v>
      </c>
      <c r="Y102" s="17"/>
      <c r="Z102" s="30">
        <v>5124</v>
      </c>
      <c r="AA102" s="18" t="s">
        <v>776</v>
      </c>
      <c r="AB102" s="18">
        <v>298</v>
      </c>
      <c r="AC102" s="19">
        <f t="shared" si="14"/>
        <v>2.5028626575768058</v>
      </c>
      <c r="AD102" s="15"/>
    </row>
    <row r="103" spans="1:30" x14ac:dyDescent="0.3">
      <c r="A103" s="138">
        <v>5130</v>
      </c>
      <c r="B103" s="400" t="s">
        <v>341</v>
      </c>
      <c r="C103" s="9">
        <v>566</v>
      </c>
      <c r="D103" s="10">
        <v>385360.93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8"/>
        <v>385360.93</v>
      </c>
      <c r="L103" s="10">
        <f t="shared" si="9"/>
        <v>680.85</v>
      </c>
      <c r="M103" s="10">
        <f t="shared" si="10"/>
        <v>81.36</v>
      </c>
      <c r="N103" s="10">
        <f t="shared" si="11"/>
        <v>46049.760000000002</v>
      </c>
      <c r="O103" s="77">
        <v>90</v>
      </c>
      <c r="P103" s="170">
        <f>ROUND(Table1[[#This Row],[Column14]]*P$2,2)</f>
        <v>39072.97</v>
      </c>
      <c r="Q103" s="33">
        <f t="shared" si="12"/>
        <v>0</v>
      </c>
      <c r="R103" s="14">
        <v>5130</v>
      </c>
      <c r="S103" s="14">
        <v>15</v>
      </c>
      <c r="T103" s="14">
        <v>7</v>
      </c>
      <c r="U103" s="15">
        <v>1</v>
      </c>
      <c r="V103" s="14" t="s">
        <v>777</v>
      </c>
      <c r="W103" s="16">
        <v>117.30500254059865</v>
      </c>
      <c r="X103" s="17">
        <f t="shared" si="13"/>
        <v>0</v>
      </c>
      <c r="Y103" s="17"/>
      <c r="Z103" s="30">
        <v>5130</v>
      </c>
      <c r="AA103" s="18" t="s">
        <v>777</v>
      </c>
      <c r="AB103" s="18">
        <v>566</v>
      </c>
      <c r="AC103" s="19">
        <f t="shared" si="14"/>
        <v>4.8250286666513675</v>
      </c>
      <c r="AD103" s="15"/>
    </row>
    <row r="104" spans="1:30" x14ac:dyDescent="0.3">
      <c r="A104" s="138">
        <v>5306</v>
      </c>
      <c r="B104" s="400" t="s">
        <v>347</v>
      </c>
      <c r="C104" s="9">
        <v>610</v>
      </c>
      <c r="D104" s="10">
        <v>501496.66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8"/>
        <v>501496.66</v>
      </c>
      <c r="L104" s="10">
        <f t="shared" si="9"/>
        <v>822.13</v>
      </c>
      <c r="M104" s="10">
        <f t="shared" si="10"/>
        <v>222.64</v>
      </c>
      <c r="N104" s="10">
        <f t="shared" si="11"/>
        <v>135810.4</v>
      </c>
      <c r="O104" s="77">
        <v>41</v>
      </c>
      <c r="P104" s="170">
        <f>ROUND(Table1[[#This Row],[Column14]]*P$2,2)</f>
        <v>115234.4</v>
      </c>
      <c r="Q104" s="33">
        <f t="shared" si="12"/>
        <v>0</v>
      </c>
      <c r="R104" s="14">
        <v>5306</v>
      </c>
      <c r="S104" s="14">
        <v>65</v>
      </c>
      <c r="T104" s="14">
        <v>11</v>
      </c>
      <c r="U104" s="15">
        <v>1</v>
      </c>
      <c r="V104" s="14" t="s">
        <v>783</v>
      </c>
      <c r="W104" s="16">
        <v>156.20428385909125</v>
      </c>
      <c r="X104" s="17">
        <f t="shared" si="13"/>
        <v>0</v>
      </c>
      <c r="Y104" s="17"/>
      <c r="Z104" s="30">
        <v>5306</v>
      </c>
      <c r="AA104" s="18" t="s">
        <v>783</v>
      </c>
      <c r="AB104" s="18">
        <v>610</v>
      </c>
      <c r="AC104" s="19">
        <f t="shared" si="14"/>
        <v>3.9051425795099752</v>
      </c>
      <c r="AD104" s="15"/>
    </row>
    <row r="105" spans="1:30" x14ac:dyDescent="0.3">
      <c r="A105" s="138">
        <v>5376</v>
      </c>
      <c r="B105" s="400" t="s">
        <v>352</v>
      </c>
      <c r="C105" s="9">
        <v>482</v>
      </c>
      <c r="D105" s="10">
        <v>360634.13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8"/>
        <v>360634.13</v>
      </c>
      <c r="L105" s="10">
        <f t="shared" si="9"/>
        <v>748.2</v>
      </c>
      <c r="M105" s="10">
        <f t="shared" si="10"/>
        <v>148.71</v>
      </c>
      <c r="N105" s="10">
        <f t="shared" si="11"/>
        <v>71678.22</v>
      </c>
      <c r="O105" s="77">
        <v>76</v>
      </c>
      <c r="P105" s="170">
        <f>ROUND(Table1[[#This Row],[Column14]]*P$2,2)</f>
        <v>60818.59</v>
      </c>
      <c r="Q105" s="33">
        <f t="shared" si="12"/>
        <v>0</v>
      </c>
      <c r="R105" s="14">
        <v>5376</v>
      </c>
      <c r="S105" s="14">
        <v>7</v>
      </c>
      <c r="T105" s="14">
        <v>11</v>
      </c>
      <c r="U105" s="15">
        <v>1</v>
      </c>
      <c r="V105" s="14" t="s">
        <v>788</v>
      </c>
      <c r="W105" s="16">
        <v>110.22389012768012</v>
      </c>
      <c r="X105" s="17">
        <f t="shared" si="13"/>
        <v>0</v>
      </c>
      <c r="Y105" s="17"/>
      <c r="Z105" s="30">
        <v>5376</v>
      </c>
      <c r="AA105" s="18" t="s">
        <v>788</v>
      </c>
      <c r="AB105" s="18">
        <v>482</v>
      </c>
      <c r="AC105" s="19">
        <f t="shared" si="14"/>
        <v>4.3729176990729082</v>
      </c>
      <c r="AD105" s="15"/>
    </row>
    <row r="106" spans="1:30" x14ac:dyDescent="0.3">
      <c r="A106" s="138">
        <v>4522</v>
      </c>
      <c r="B106" s="400" t="s">
        <v>305</v>
      </c>
      <c r="C106" s="9">
        <v>193</v>
      </c>
      <c r="D106" s="10">
        <v>318870.63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8"/>
        <v>318870.63</v>
      </c>
      <c r="L106" s="10">
        <f t="shared" si="9"/>
        <v>1652.18</v>
      </c>
      <c r="M106" s="10">
        <f t="shared" si="10"/>
        <v>1052.69</v>
      </c>
      <c r="N106" s="10">
        <f t="shared" si="11"/>
        <v>203169.17</v>
      </c>
      <c r="O106" s="77">
        <v>18</v>
      </c>
      <c r="P106" s="170">
        <f>ROUND(Table1[[#This Row],[Column14]]*P$2,2)</f>
        <v>172387.95</v>
      </c>
      <c r="Q106" s="33">
        <f t="shared" si="12"/>
        <v>0</v>
      </c>
      <c r="R106" s="14">
        <v>4522</v>
      </c>
      <c r="S106" s="14">
        <v>4</v>
      </c>
      <c r="T106" s="14">
        <v>12</v>
      </c>
      <c r="U106" s="15">
        <v>1</v>
      </c>
      <c r="V106" s="14" t="s">
        <v>793</v>
      </c>
      <c r="W106" s="16">
        <v>291.11734764466479</v>
      </c>
      <c r="X106" s="17">
        <f t="shared" si="13"/>
        <v>0</v>
      </c>
      <c r="Y106" s="17"/>
      <c r="Z106" s="30">
        <v>4522</v>
      </c>
      <c r="AA106" s="18" t="s">
        <v>793</v>
      </c>
      <c r="AB106" s="18">
        <v>193</v>
      </c>
      <c r="AC106" s="19">
        <f t="shared" si="14"/>
        <v>0.66296289644536766</v>
      </c>
      <c r="AD106" s="15"/>
    </row>
    <row r="107" spans="1:30" x14ac:dyDescent="0.3">
      <c r="A107" s="138">
        <v>5474</v>
      </c>
      <c r="B107" s="400" t="s">
        <v>360</v>
      </c>
      <c r="C107" s="9">
        <v>1286</v>
      </c>
      <c r="D107" s="10">
        <v>1195764.23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8"/>
        <v>1195764.23</v>
      </c>
      <c r="L107" s="10">
        <f t="shared" si="9"/>
        <v>929.83</v>
      </c>
      <c r="M107" s="10">
        <f t="shared" si="10"/>
        <v>330.34</v>
      </c>
      <c r="N107" s="10">
        <f t="shared" si="11"/>
        <v>424817.24</v>
      </c>
      <c r="O107" s="77">
        <v>2</v>
      </c>
      <c r="P107" s="170">
        <f>ROUND(Table1[[#This Row],[Column14]]*P$2,2)</f>
        <v>360455.15</v>
      </c>
      <c r="Q107" s="33">
        <f t="shared" si="12"/>
        <v>0</v>
      </c>
      <c r="R107" s="14">
        <v>5474</v>
      </c>
      <c r="S107" s="14">
        <v>65</v>
      </c>
      <c r="T107" s="14">
        <v>11</v>
      </c>
      <c r="U107" s="15">
        <v>1</v>
      </c>
      <c r="V107" s="14" t="s">
        <v>798</v>
      </c>
      <c r="W107" s="16">
        <v>522.02247156444741</v>
      </c>
      <c r="X107" s="17">
        <f t="shared" si="13"/>
        <v>0</v>
      </c>
      <c r="Y107" s="17"/>
      <c r="Z107" s="30">
        <v>5474</v>
      </c>
      <c r="AA107" s="18" t="s">
        <v>798</v>
      </c>
      <c r="AB107" s="18">
        <v>1286</v>
      </c>
      <c r="AC107" s="19">
        <f t="shared" si="14"/>
        <v>2.4634954816140211</v>
      </c>
      <c r="AD107" s="15"/>
    </row>
    <row r="108" spans="1:30" x14ac:dyDescent="0.3">
      <c r="A108" s="138">
        <v>5628</v>
      </c>
      <c r="B108" s="400" t="s">
        <v>367</v>
      </c>
      <c r="C108" s="9">
        <v>954</v>
      </c>
      <c r="D108" s="10">
        <v>737086.19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8"/>
        <v>737086.19</v>
      </c>
      <c r="L108" s="10">
        <f t="shared" si="9"/>
        <v>772.63</v>
      </c>
      <c r="M108" s="10">
        <f t="shared" si="10"/>
        <v>173.14</v>
      </c>
      <c r="N108" s="10">
        <f t="shared" si="11"/>
        <v>165175.56</v>
      </c>
      <c r="O108" s="77">
        <v>28</v>
      </c>
      <c r="P108" s="170">
        <f>ROUND(Table1[[#This Row],[Column14]]*P$2,2)</f>
        <v>140150.57999999999</v>
      </c>
      <c r="Q108" s="33">
        <f t="shared" si="12"/>
        <v>0</v>
      </c>
      <c r="R108" s="14">
        <v>5628</v>
      </c>
      <c r="S108" s="14">
        <v>37</v>
      </c>
      <c r="T108" s="14">
        <v>9</v>
      </c>
      <c r="U108" s="15">
        <v>1</v>
      </c>
      <c r="V108" s="14" t="s">
        <v>804</v>
      </c>
      <c r="W108" s="16">
        <v>116.07941605968831</v>
      </c>
      <c r="X108" s="17">
        <f t="shared" si="13"/>
        <v>0</v>
      </c>
      <c r="Y108" s="17"/>
      <c r="Z108" s="30">
        <v>5628</v>
      </c>
      <c r="AA108" s="18" t="s">
        <v>804</v>
      </c>
      <c r="AB108" s="18">
        <v>954</v>
      </c>
      <c r="AC108" s="19">
        <f t="shared" si="14"/>
        <v>8.2185113638877283</v>
      </c>
      <c r="AD108" s="15"/>
    </row>
    <row r="109" spans="1:30" x14ac:dyDescent="0.3">
      <c r="A109" s="138">
        <v>5670</v>
      </c>
      <c r="B109" s="400" t="s">
        <v>371</v>
      </c>
      <c r="C109" s="9">
        <v>409</v>
      </c>
      <c r="D109" s="10">
        <v>424212.74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8"/>
        <v>424212.74</v>
      </c>
      <c r="L109" s="10">
        <f t="shared" si="9"/>
        <v>1037.19</v>
      </c>
      <c r="M109" s="10">
        <f t="shared" si="10"/>
        <v>437.7</v>
      </c>
      <c r="N109" s="10">
        <f t="shared" si="11"/>
        <v>179019.3</v>
      </c>
      <c r="O109" s="77">
        <v>27</v>
      </c>
      <c r="P109" s="170">
        <f>ROUND(Table1[[#This Row],[Column14]]*P$2,2)</f>
        <v>151896.92000000001</v>
      </c>
      <c r="Q109" s="33">
        <f t="shared" si="12"/>
        <v>0</v>
      </c>
      <c r="R109" s="14">
        <v>5670</v>
      </c>
      <c r="S109" s="14">
        <v>42</v>
      </c>
      <c r="T109" s="14">
        <v>8</v>
      </c>
      <c r="U109" s="15">
        <v>1</v>
      </c>
      <c r="V109" s="14" t="s">
        <v>808</v>
      </c>
      <c r="W109" s="16">
        <v>314.29520955485509</v>
      </c>
      <c r="X109" s="17">
        <f t="shared" si="13"/>
        <v>0</v>
      </c>
      <c r="Y109" s="17"/>
      <c r="Z109" s="30">
        <v>5670</v>
      </c>
      <c r="AA109" s="18" t="s">
        <v>808</v>
      </c>
      <c r="AB109" s="18">
        <v>409</v>
      </c>
      <c r="AC109" s="19">
        <f t="shared" si="14"/>
        <v>1.3013243204669835</v>
      </c>
      <c r="AD109" s="15"/>
    </row>
    <row r="110" spans="1:30" x14ac:dyDescent="0.3">
      <c r="A110" s="138">
        <v>5726</v>
      </c>
      <c r="B110" s="400" t="s">
        <v>372</v>
      </c>
      <c r="C110" s="9">
        <v>587</v>
      </c>
      <c r="D110" s="10">
        <v>425664.17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8"/>
        <v>425664.17</v>
      </c>
      <c r="L110" s="10">
        <f t="shared" si="9"/>
        <v>725.15</v>
      </c>
      <c r="M110" s="10">
        <f t="shared" si="10"/>
        <v>125.66</v>
      </c>
      <c r="N110" s="10">
        <f t="shared" si="11"/>
        <v>73762.42</v>
      </c>
      <c r="O110" s="77">
        <v>73</v>
      </c>
      <c r="P110" s="170">
        <f>ROUND(Table1[[#This Row],[Column14]]*P$2,2)</f>
        <v>62587.02</v>
      </c>
      <c r="Q110" s="33">
        <f t="shared" si="12"/>
        <v>0</v>
      </c>
      <c r="R110" s="14">
        <v>5726</v>
      </c>
      <c r="S110" s="14">
        <v>10</v>
      </c>
      <c r="T110" s="14">
        <v>10</v>
      </c>
      <c r="U110" s="15">
        <v>1</v>
      </c>
      <c r="V110" s="14" t="s">
        <v>810</v>
      </c>
      <c r="W110" s="16">
        <v>158.94825214325704</v>
      </c>
      <c r="X110" s="17">
        <f t="shared" si="13"/>
        <v>0</v>
      </c>
      <c r="Y110" s="17"/>
      <c r="Z110" s="30">
        <v>5726</v>
      </c>
      <c r="AA110" s="18" t="s">
        <v>810</v>
      </c>
      <c r="AB110" s="18">
        <v>587</v>
      </c>
      <c r="AC110" s="19">
        <f t="shared" si="14"/>
        <v>3.6930258249769747</v>
      </c>
      <c r="AD110" s="15"/>
    </row>
    <row r="111" spans="1:30" x14ac:dyDescent="0.3">
      <c r="A111" s="138">
        <v>5733</v>
      </c>
      <c r="B111" s="400" t="s">
        <v>373</v>
      </c>
      <c r="C111" s="9">
        <v>490</v>
      </c>
      <c r="D111" s="10">
        <v>538315.39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8"/>
        <v>538315.39</v>
      </c>
      <c r="L111" s="10">
        <f t="shared" si="9"/>
        <v>1098.5999999999999</v>
      </c>
      <c r="M111" s="10">
        <f t="shared" si="10"/>
        <v>499.11</v>
      </c>
      <c r="N111" s="10">
        <f t="shared" si="11"/>
        <v>244563.9</v>
      </c>
      <c r="O111" s="77">
        <v>12</v>
      </c>
      <c r="P111" s="170">
        <f>ROUND(Table1[[#This Row],[Column14]]*P$2,2)</f>
        <v>207511.16</v>
      </c>
      <c r="Q111" s="33">
        <f t="shared" si="12"/>
        <v>0</v>
      </c>
      <c r="R111" s="14">
        <v>5733</v>
      </c>
      <c r="S111" s="14">
        <v>43</v>
      </c>
      <c r="T111" s="14">
        <v>9</v>
      </c>
      <c r="U111" s="15">
        <v>1</v>
      </c>
      <c r="V111" s="14" t="s">
        <v>811</v>
      </c>
      <c r="W111" s="16">
        <v>303.7181860164294</v>
      </c>
      <c r="X111" s="17">
        <f t="shared" si="13"/>
        <v>0</v>
      </c>
      <c r="Y111" s="17"/>
      <c r="Z111" s="30">
        <v>5733</v>
      </c>
      <c r="AA111" s="18" t="s">
        <v>811</v>
      </c>
      <c r="AB111" s="18">
        <v>490</v>
      </c>
      <c r="AC111" s="19">
        <f t="shared" si="14"/>
        <v>1.6133377010670471</v>
      </c>
      <c r="AD111" s="15"/>
    </row>
    <row r="112" spans="1:30" x14ac:dyDescent="0.3">
      <c r="A112" s="138">
        <v>5747</v>
      </c>
      <c r="B112" s="400" t="s">
        <v>375</v>
      </c>
      <c r="C112" s="9">
        <v>3169</v>
      </c>
      <c r="D112" s="10">
        <v>2167550.4700000002</v>
      </c>
      <c r="E112" s="10">
        <v>0</v>
      </c>
      <c r="F112" s="10">
        <v>27823.37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8"/>
        <v>2139727.1</v>
      </c>
      <c r="L112" s="10">
        <f t="shared" si="9"/>
        <v>675.21</v>
      </c>
      <c r="M112" s="10">
        <f t="shared" si="10"/>
        <v>75.72</v>
      </c>
      <c r="N112" s="10">
        <f t="shared" si="11"/>
        <v>239956.68</v>
      </c>
      <c r="O112" s="77">
        <v>14</v>
      </c>
      <c r="P112" s="170">
        <f>ROUND(Table1[[#This Row],[Column14]]*P$2,2)</f>
        <v>203601.96</v>
      </c>
      <c r="Q112" s="33">
        <f t="shared" si="12"/>
        <v>0</v>
      </c>
      <c r="R112" s="14">
        <v>5747</v>
      </c>
      <c r="S112" s="14">
        <v>41</v>
      </c>
      <c r="T112" s="14">
        <v>4</v>
      </c>
      <c r="U112" s="15">
        <v>1</v>
      </c>
      <c r="V112" s="14" t="s">
        <v>813</v>
      </c>
      <c r="W112" s="16">
        <v>468.39860718283251</v>
      </c>
      <c r="X112" s="17">
        <f t="shared" si="13"/>
        <v>0</v>
      </c>
      <c r="Y112" s="17"/>
      <c r="Z112" s="30">
        <v>5747</v>
      </c>
      <c r="AA112" s="18" t="s">
        <v>813</v>
      </c>
      <c r="AB112" s="18">
        <v>3169</v>
      </c>
      <c r="AC112" s="19">
        <f t="shared" si="14"/>
        <v>6.7656050880677094</v>
      </c>
      <c r="AD112" s="15"/>
    </row>
    <row r="113" spans="1:30" x14ac:dyDescent="0.3">
      <c r="A113" s="138">
        <v>5754</v>
      </c>
      <c r="B113" s="400" t="s">
        <v>376</v>
      </c>
      <c r="C113" s="9">
        <v>1239</v>
      </c>
      <c r="D113" s="10">
        <v>863169.14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8"/>
        <v>863169.14</v>
      </c>
      <c r="L113" s="10">
        <f t="shared" si="9"/>
        <v>696.67</v>
      </c>
      <c r="M113" s="10">
        <f t="shared" si="10"/>
        <v>97.18</v>
      </c>
      <c r="N113" s="10">
        <f t="shared" si="11"/>
        <v>120406.02</v>
      </c>
      <c r="O113" s="77">
        <v>48</v>
      </c>
      <c r="P113" s="170">
        <f>ROUND(Table1[[#This Row],[Column14]]*P$2,2)</f>
        <v>102163.86</v>
      </c>
      <c r="Q113" s="33">
        <f t="shared" si="12"/>
        <v>0</v>
      </c>
      <c r="R113" s="14">
        <v>5754</v>
      </c>
      <c r="S113" s="14">
        <v>35</v>
      </c>
      <c r="T113" s="14">
        <v>9</v>
      </c>
      <c r="U113" s="15">
        <v>1</v>
      </c>
      <c r="V113" s="14" t="s">
        <v>814</v>
      </c>
      <c r="W113" s="16">
        <v>425.05617104883879</v>
      </c>
      <c r="X113" s="17">
        <f t="shared" si="13"/>
        <v>0</v>
      </c>
      <c r="Y113" s="17"/>
      <c r="Z113" s="30">
        <v>5754</v>
      </c>
      <c r="AA113" s="18" t="s">
        <v>814</v>
      </c>
      <c r="AB113" s="18">
        <v>1239</v>
      </c>
      <c r="AC113" s="19">
        <f t="shared" si="14"/>
        <v>2.9149088623810133</v>
      </c>
      <c r="AD113" s="15"/>
    </row>
    <row r="114" spans="1:30" x14ac:dyDescent="0.3">
      <c r="A114" s="138">
        <v>5780</v>
      </c>
      <c r="B114" s="400" t="s">
        <v>378</v>
      </c>
      <c r="C114" s="9">
        <v>452</v>
      </c>
      <c r="D114" s="10">
        <v>300140.40000000002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8"/>
        <v>300140.40000000002</v>
      </c>
      <c r="L114" s="10">
        <f t="shared" si="9"/>
        <v>664.03</v>
      </c>
      <c r="M114" s="10">
        <f t="shared" si="10"/>
        <v>64.540000000000006</v>
      </c>
      <c r="N114" s="10">
        <f t="shared" si="11"/>
        <v>29172.080000000002</v>
      </c>
      <c r="O114" s="77">
        <v>106</v>
      </c>
      <c r="P114" s="170">
        <f>ROUND(Table1[[#This Row],[Column14]]*P$2,2)</f>
        <v>24752.35</v>
      </c>
      <c r="Q114" s="33">
        <f t="shared" si="12"/>
        <v>0</v>
      </c>
      <c r="R114" s="14">
        <v>5780</v>
      </c>
      <c r="S114" s="14">
        <v>30</v>
      </c>
      <c r="T114" s="14">
        <v>2</v>
      </c>
      <c r="U114" s="15">
        <v>3</v>
      </c>
      <c r="V114" s="14" t="s">
        <v>816</v>
      </c>
      <c r="W114" s="22">
        <v>10.77</v>
      </c>
      <c r="X114" s="17">
        <f t="shared" si="13"/>
        <v>0</v>
      </c>
      <c r="Y114" s="17"/>
      <c r="Z114" s="30">
        <v>5780</v>
      </c>
      <c r="AA114" s="18" t="s">
        <v>816</v>
      </c>
      <c r="AB114" s="18">
        <v>452</v>
      </c>
      <c r="AC114" s="19">
        <f t="shared" si="14"/>
        <v>41.968430826369548</v>
      </c>
      <c r="AD114" s="24"/>
    </row>
    <row r="115" spans="1:30" x14ac:dyDescent="0.3">
      <c r="A115" s="138">
        <v>238</v>
      </c>
      <c r="B115" s="400" t="s">
        <v>32</v>
      </c>
      <c r="C115" s="9">
        <v>1083</v>
      </c>
      <c r="D115" s="10">
        <v>790237.28</v>
      </c>
      <c r="E115" s="10">
        <v>0</v>
      </c>
      <c r="F115" s="10">
        <v>0</v>
      </c>
      <c r="G115" s="10">
        <v>6815.89</v>
      </c>
      <c r="H115" s="10">
        <v>0</v>
      </c>
      <c r="I115" s="10">
        <v>0</v>
      </c>
      <c r="J115" s="10">
        <v>0</v>
      </c>
      <c r="K115" s="10">
        <f t="shared" si="8"/>
        <v>783421.39</v>
      </c>
      <c r="L115" s="10">
        <f t="shared" si="9"/>
        <v>723.38</v>
      </c>
      <c r="M115" s="10">
        <f t="shared" si="10"/>
        <v>123.89</v>
      </c>
      <c r="N115" s="10">
        <f t="shared" si="11"/>
        <v>134172.87</v>
      </c>
      <c r="O115" s="77">
        <v>43</v>
      </c>
      <c r="P115" s="170">
        <f>ROUND(Table1[[#This Row],[Column14]]*P$2,2)</f>
        <v>113844.96</v>
      </c>
      <c r="Q115" s="33">
        <f t="shared" si="12"/>
        <v>0</v>
      </c>
      <c r="R115" s="14">
        <v>238</v>
      </c>
      <c r="S115" s="14">
        <v>48</v>
      </c>
      <c r="T115" s="14">
        <v>11</v>
      </c>
      <c r="U115" s="15">
        <v>1</v>
      </c>
      <c r="V115" s="14" t="s">
        <v>823</v>
      </c>
      <c r="W115" s="16">
        <v>147.30441609172317</v>
      </c>
      <c r="X115" s="17">
        <f t="shared" si="13"/>
        <v>0</v>
      </c>
      <c r="Y115" s="17"/>
      <c r="Z115" s="30">
        <v>238</v>
      </c>
      <c r="AA115" s="18" t="s">
        <v>823</v>
      </c>
      <c r="AB115" s="18">
        <v>1083</v>
      </c>
      <c r="AC115" s="19">
        <f t="shared" si="14"/>
        <v>7.352121740366834</v>
      </c>
      <c r="AD115" s="15"/>
    </row>
    <row r="116" spans="1:30" x14ac:dyDescent="0.3">
      <c r="A116" s="138">
        <v>5866</v>
      </c>
      <c r="B116" s="400" t="s">
        <v>384</v>
      </c>
      <c r="C116" s="9">
        <v>998</v>
      </c>
      <c r="D116" s="10">
        <v>739701.7</v>
      </c>
      <c r="E116" s="10">
        <v>0</v>
      </c>
      <c r="F116" s="10">
        <v>1620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8"/>
        <v>738081.7</v>
      </c>
      <c r="L116" s="10">
        <f t="shared" si="9"/>
        <v>739.56</v>
      </c>
      <c r="M116" s="10">
        <f t="shared" si="10"/>
        <v>140.07</v>
      </c>
      <c r="N116" s="10">
        <f t="shared" si="11"/>
        <v>139789.85999999999</v>
      </c>
      <c r="O116" s="77">
        <v>38</v>
      </c>
      <c r="P116" s="170">
        <f>ROUND(Table1[[#This Row],[Column14]]*P$2,2)</f>
        <v>118610.95</v>
      </c>
      <c r="Q116" s="33">
        <f t="shared" si="12"/>
        <v>0</v>
      </c>
      <c r="R116" s="14">
        <v>5866</v>
      </c>
      <c r="S116" s="14">
        <v>36</v>
      </c>
      <c r="T116" s="14">
        <v>7</v>
      </c>
      <c r="U116" s="15">
        <v>1</v>
      </c>
      <c r="V116" s="14" t="s">
        <v>824</v>
      </c>
      <c r="W116" s="16">
        <v>116.3766519691211</v>
      </c>
      <c r="X116" s="17">
        <f t="shared" si="13"/>
        <v>0</v>
      </c>
      <c r="Y116" s="17"/>
      <c r="Z116" s="30">
        <v>5866</v>
      </c>
      <c r="AA116" s="18" t="s">
        <v>824</v>
      </c>
      <c r="AB116" s="18">
        <v>998</v>
      </c>
      <c r="AC116" s="19">
        <f t="shared" si="14"/>
        <v>8.575603294248447</v>
      </c>
      <c r="AD116" s="15"/>
    </row>
    <row r="117" spans="1:30" x14ac:dyDescent="0.3">
      <c r="A117" s="138">
        <v>6027</v>
      </c>
      <c r="B117" s="400" t="s">
        <v>391</v>
      </c>
      <c r="C117" s="9">
        <v>524</v>
      </c>
      <c r="D117" s="10">
        <v>351434.86</v>
      </c>
      <c r="E117" s="10">
        <v>100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8"/>
        <v>351334.86</v>
      </c>
      <c r="L117" s="10">
        <f t="shared" si="9"/>
        <v>670.49</v>
      </c>
      <c r="M117" s="10">
        <f t="shared" si="10"/>
        <v>71</v>
      </c>
      <c r="N117" s="10">
        <f t="shared" si="11"/>
        <v>37204</v>
      </c>
      <c r="O117" s="77">
        <v>100</v>
      </c>
      <c r="P117" s="170">
        <f>ROUND(Table1[[#This Row],[Column14]]*P$2,2)</f>
        <v>31567.39</v>
      </c>
      <c r="Q117" s="33">
        <f t="shared" si="12"/>
        <v>0</v>
      </c>
      <c r="R117" s="14">
        <v>6027</v>
      </c>
      <c r="S117" s="14">
        <v>4</v>
      </c>
      <c r="T117" s="14">
        <v>12</v>
      </c>
      <c r="U117" s="15">
        <v>1</v>
      </c>
      <c r="V117" s="14" t="s">
        <v>829</v>
      </c>
      <c r="W117" s="21">
        <v>186.17550918939392</v>
      </c>
      <c r="X117" s="17">
        <f t="shared" si="13"/>
        <v>0</v>
      </c>
      <c r="Y117" s="17"/>
      <c r="Z117" s="30">
        <v>6027</v>
      </c>
      <c r="AA117" s="18" t="s">
        <v>829</v>
      </c>
      <c r="AB117" s="18">
        <v>524</v>
      </c>
      <c r="AC117" s="19">
        <f t="shared" si="14"/>
        <v>2.8145484993245895</v>
      </c>
      <c r="AD117" s="15"/>
    </row>
    <row r="118" spans="1:30" x14ac:dyDescent="0.3">
      <c r="A118" s="138">
        <v>6069</v>
      </c>
      <c r="B118" s="400" t="s">
        <v>392</v>
      </c>
      <c r="C118" s="9">
        <v>77</v>
      </c>
      <c r="D118" s="10">
        <v>66858.19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8"/>
        <v>66858.19</v>
      </c>
      <c r="L118" s="10">
        <f t="shared" si="9"/>
        <v>868.29</v>
      </c>
      <c r="M118" s="10">
        <f t="shared" si="10"/>
        <v>268.8</v>
      </c>
      <c r="N118" s="10">
        <f t="shared" si="11"/>
        <v>20697.600000000002</v>
      </c>
      <c r="O118" s="77">
        <v>112</v>
      </c>
      <c r="P118" s="170">
        <f>ROUND(Table1[[#This Row],[Column14]]*P$2,2)</f>
        <v>17561.8</v>
      </c>
      <c r="Q118" s="33">
        <f t="shared" si="12"/>
        <v>0</v>
      </c>
      <c r="R118" s="14">
        <v>6069</v>
      </c>
      <c r="S118" s="14">
        <v>15</v>
      </c>
      <c r="T118" s="14">
        <v>7</v>
      </c>
      <c r="U118" s="15">
        <v>1</v>
      </c>
      <c r="V118" s="14" t="s">
        <v>830</v>
      </c>
      <c r="W118" s="21">
        <v>25.580102436613608</v>
      </c>
      <c r="X118" s="17">
        <f t="shared" si="13"/>
        <v>0</v>
      </c>
      <c r="Y118" s="17"/>
      <c r="Z118" s="30">
        <v>6069</v>
      </c>
      <c r="AA118" s="18" t="s">
        <v>830</v>
      </c>
      <c r="AB118" s="18">
        <v>77</v>
      </c>
      <c r="AC118" s="19">
        <f t="shared" si="14"/>
        <v>3.0101521364428732</v>
      </c>
      <c r="AD118" s="15"/>
    </row>
    <row r="119" spans="1:30" x14ac:dyDescent="0.3">
      <c r="A119" s="138">
        <v>6230</v>
      </c>
      <c r="B119" s="400" t="s">
        <v>403</v>
      </c>
      <c r="C119" s="9">
        <v>469</v>
      </c>
      <c r="D119" s="10">
        <v>401428.89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8"/>
        <v>401428.89</v>
      </c>
      <c r="L119" s="10">
        <f t="shared" si="9"/>
        <v>855.93</v>
      </c>
      <c r="M119" s="10">
        <f t="shared" si="10"/>
        <v>256.44</v>
      </c>
      <c r="N119" s="10">
        <f t="shared" si="11"/>
        <v>120270.36</v>
      </c>
      <c r="O119" s="77">
        <v>49</v>
      </c>
      <c r="P119" s="170">
        <f>ROUND(Table1[[#This Row],[Column14]]*P$2,2)</f>
        <v>102048.76</v>
      </c>
      <c r="Q119" s="33">
        <f t="shared" si="12"/>
        <v>0</v>
      </c>
      <c r="R119" s="14">
        <v>6230</v>
      </c>
      <c r="S119" s="14">
        <v>38</v>
      </c>
      <c r="T119" s="14">
        <v>8</v>
      </c>
      <c r="U119" s="15">
        <v>1</v>
      </c>
      <c r="V119" s="14" t="s">
        <v>841</v>
      </c>
      <c r="W119" s="16">
        <v>420.65554386096386</v>
      </c>
      <c r="X119" s="17">
        <f t="shared" si="13"/>
        <v>0</v>
      </c>
      <c r="Y119" s="17"/>
      <c r="Z119" s="30">
        <v>6230</v>
      </c>
      <c r="AA119" s="18" t="s">
        <v>841</v>
      </c>
      <c r="AB119" s="18">
        <v>469</v>
      </c>
      <c r="AC119" s="19">
        <f t="shared" si="14"/>
        <v>1.1149264685669162</v>
      </c>
      <c r="AD119" s="15"/>
    </row>
    <row r="120" spans="1:30" x14ac:dyDescent="0.3">
      <c r="A120" s="138">
        <v>6251</v>
      </c>
      <c r="B120" s="400" t="s">
        <v>406</v>
      </c>
      <c r="C120" s="9">
        <v>304</v>
      </c>
      <c r="D120" s="10">
        <v>227724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8"/>
        <v>227724</v>
      </c>
      <c r="L120" s="10">
        <f t="shared" si="9"/>
        <v>749.09</v>
      </c>
      <c r="M120" s="10">
        <f t="shared" si="10"/>
        <v>149.6</v>
      </c>
      <c r="N120" s="10">
        <f t="shared" si="11"/>
        <v>45478.400000000001</v>
      </c>
      <c r="O120" s="77">
        <v>91</v>
      </c>
      <c r="P120" s="170">
        <f>ROUND(Table1[[#This Row],[Column14]]*P$2,2)</f>
        <v>38588.18</v>
      </c>
      <c r="Q120" s="33">
        <f t="shared" si="12"/>
        <v>0</v>
      </c>
      <c r="R120" s="14">
        <v>6251</v>
      </c>
      <c r="S120" s="14">
        <v>12</v>
      </c>
      <c r="T120" s="14">
        <v>3</v>
      </c>
      <c r="U120" s="15">
        <v>1</v>
      </c>
      <c r="V120" s="14" t="s">
        <v>844</v>
      </c>
      <c r="W120" s="16">
        <v>95.322669411977984</v>
      </c>
      <c r="X120" s="17">
        <f t="shared" si="13"/>
        <v>0</v>
      </c>
      <c r="Y120" s="17"/>
      <c r="Z120" s="30">
        <v>6251</v>
      </c>
      <c r="AA120" s="18" t="s">
        <v>844</v>
      </c>
      <c r="AB120" s="18">
        <v>304</v>
      </c>
      <c r="AC120" s="19">
        <f t="shared" si="14"/>
        <v>3.1891679269506503</v>
      </c>
      <c r="AD120" s="15"/>
    </row>
    <row r="121" spans="1:30" x14ac:dyDescent="0.3">
      <c r="A121" s="138">
        <v>6293</v>
      </c>
      <c r="B121" s="400" t="s">
        <v>407</v>
      </c>
      <c r="C121" s="9">
        <v>680</v>
      </c>
      <c r="D121" s="10">
        <v>432511.71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8"/>
        <v>432511.71</v>
      </c>
      <c r="L121" s="10">
        <f t="shared" si="9"/>
        <v>636.04999999999995</v>
      </c>
      <c r="M121" s="10">
        <f t="shared" si="10"/>
        <v>36.56</v>
      </c>
      <c r="N121" s="10">
        <f t="shared" si="11"/>
        <v>24860.800000000003</v>
      </c>
      <c r="O121" s="77">
        <v>107</v>
      </c>
      <c r="P121" s="170">
        <f>ROUND(Table1[[#This Row],[Column14]]*P$2,2)</f>
        <v>21094.26</v>
      </c>
      <c r="Q121" s="33">
        <f t="shared" si="12"/>
        <v>0</v>
      </c>
      <c r="R121" s="14">
        <v>6293</v>
      </c>
      <c r="S121" s="14">
        <v>7</v>
      </c>
      <c r="T121" s="14">
        <v>11</v>
      </c>
      <c r="U121" s="15">
        <v>1</v>
      </c>
      <c r="V121" s="14" t="s">
        <v>845</v>
      </c>
      <c r="W121" s="16">
        <v>489.2260118562055</v>
      </c>
      <c r="X121" s="17">
        <f t="shared" si="13"/>
        <v>0</v>
      </c>
      <c r="Y121" s="17"/>
      <c r="Z121" s="30">
        <v>6293</v>
      </c>
      <c r="AA121" s="18" t="s">
        <v>845</v>
      </c>
      <c r="AB121" s="18">
        <v>680</v>
      </c>
      <c r="AC121" s="19">
        <f t="shared" si="14"/>
        <v>1.3899506230667622</v>
      </c>
      <c r="AD121" s="15"/>
    </row>
    <row r="122" spans="1:30" x14ac:dyDescent="0.3">
      <c r="A122" s="138">
        <v>6321</v>
      </c>
      <c r="B122" s="400" t="s">
        <v>410</v>
      </c>
      <c r="C122" s="9">
        <v>1207</v>
      </c>
      <c r="D122" s="10">
        <v>735161.39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8"/>
        <v>735161.39</v>
      </c>
      <c r="L122" s="10">
        <f t="shared" si="9"/>
        <v>609.08000000000004</v>
      </c>
      <c r="M122" s="10">
        <f t="shared" si="10"/>
        <v>9.59</v>
      </c>
      <c r="N122" s="10">
        <f t="shared" si="11"/>
        <v>11575.13</v>
      </c>
      <c r="O122" s="77">
        <v>120</v>
      </c>
      <c r="P122" s="381">
        <f>ROUND(Table1[[#This Row],[Column14]]*P$2,2)</f>
        <v>9821.44</v>
      </c>
      <c r="Q122" s="33">
        <f t="shared" si="12"/>
        <v>0</v>
      </c>
      <c r="R122" s="14">
        <v>6321</v>
      </c>
      <c r="S122" s="14">
        <v>62</v>
      </c>
      <c r="T122" s="14">
        <v>4</v>
      </c>
      <c r="U122" s="15">
        <v>1</v>
      </c>
      <c r="V122" s="14" t="s">
        <v>850</v>
      </c>
      <c r="W122" s="16">
        <v>168.64452900396452</v>
      </c>
      <c r="X122" s="17">
        <f t="shared" si="13"/>
        <v>0</v>
      </c>
      <c r="Y122" s="17"/>
      <c r="Z122" s="30">
        <v>6321</v>
      </c>
      <c r="AA122" s="18" t="s">
        <v>850</v>
      </c>
      <c r="AB122" s="18">
        <v>1207</v>
      </c>
      <c r="AC122" s="19">
        <f t="shared" si="14"/>
        <v>7.1570658540107495</v>
      </c>
      <c r="AD122" s="15"/>
    </row>
    <row r="123" spans="1:30" x14ac:dyDescent="0.3">
      <c r="A123" s="138">
        <v>6354</v>
      </c>
      <c r="B123" s="400" t="s">
        <v>413</v>
      </c>
      <c r="C123" s="9">
        <v>316</v>
      </c>
      <c r="D123" s="10">
        <v>259913.49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8"/>
        <v>259913.49</v>
      </c>
      <c r="L123" s="10">
        <f t="shared" si="9"/>
        <v>822.51</v>
      </c>
      <c r="M123" s="10">
        <f t="shared" si="10"/>
        <v>223.02</v>
      </c>
      <c r="N123" s="10">
        <f t="shared" si="11"/>
        <v>70474.320000000007</v>
      </c>
      <c r="O123" s="77">
        <v>77</v>
      </c>
      <c r="P123" s="170">
        <f>ROUND(Table1[[#This Row],[Column14]]*P$2,2)</f>
        <v>59797.08</v>
      </c>
      <c r="Q123" s="33">
        <f t="shared" si="12"/>
        <v>0</v>
      </c>
      <c r="R123" s="14">
        <v>6354</v>
      </c>
      <c r="S123" s="14">
        <v>56</v>
      </c>
      <c r="T123" s="14">
        <v>3</v>
      </c>
      <c r="U123" s="15">
        <v>1</v>
      </c>
      <c r="V123" s="14" t="s">
        <v>852</v>
      </c>
      <c r="W123" s="16">
        <v>99.65135500010426</v>
      </c>
      <c r="X123" s="17">
        <f t="shared" si="13"/>
        <v>0</v>
      </c>
      <c r="Y123" s="17"/>
      <c r="Z123" s="30">
        <v>6354</v>
      </c>
      <c r="AA123" s="18" t="s">
        <v>852</v>
      </c>
      <c r="AB123" s="18">
        <v>316</v>
      </c>
      <c r="AC123" s="19">
        <f t="shared" si="14"/>
        <v>3.1710557272369191</v>
      </c>
      <c r="AD123" s="15"/>
    </row>
    <row r="124" spans="1:30" x14ac:dyDescent="0.3">
      <c r="A124" s="138">
        <v>6440</v>
      </c>
      <c r="B124" s="400" t="s">
        <v>419</v>
      </c>
      <c r="C124" s="9">
        <v>171</v>
      </c>
      <c r="D124" s="10">
        <v>141581.82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8"/>
        <v>141581.82</v>
      </c>
      <c r="L124" s="10">
        <f t="shared" si="9"/>
        <v>827.96</v>
      </c>
      <c r="M124" s="10">
        <f t="shared" si="10"/>
        <v>228.47</v>
      </c>
      <c r="N124" s="10">
        <f t="shared" si="11"/>
        <v>39068.370000000003</v>
      </c>
      <c r="O124" s="77">
        <v>99</v>
      </c>
      <c r="P124" s="170">
        <f>ROUND(Table1[[#This Row],[Column14]]*P$2,2)</f>
        <v>33149.300000000003</v>
      </c>
      <c r="Q124" s="33">
        <f t="shared" si="12"/>
        <v>0</v>
      </c>
      <c r="R124" s="14">
        <v>6440</v>
      </c>
      <c r="S124" s="14">
        <v>34</v>
      </c>
      <c r="T124" s="14">
        <v>8</v>
      </c>
      <c r="U124" s="15">
        <v>1</v>
      </c>
      <c r="V124" s="14" t="s">
        <v>855</v>
      </c>
      <c r="W124" s="16">
        <v>202.16878210136881</v>
      </c>
      <c r="X124" s="17">
        <f t="shared" si="13"/>
        <v>0</v>
      </c>
      <c r="Y124" s="17"/>
      <c r="Z124" s="30">
        <v>6440</v>
      </c>
      <c r="AA124" s="18" t="s">
        <v>855</v>
      </c>
      <c r="AB124" s="18">
        <v>171</v>
      </c>
      <c r="AC124" s="19">
        <f t="shared" si="14"/>
        <v>0.84582791775566735</v>
      </c>
      <c r="AD124" s="15"/>
    </row>
    <row r="125" spans="1:30" x14ac:dyDescent="0.3">
      <c r="A125" s="138">
        <v>6426</v>
      </c>
      <c r="B125" s="400" t="s">
        <v>418</v>
      </c>
      <c r="C125" s="9">
        <v>788</v>
      </c>
      <c r="D125" s="10">
        <v>544295.97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8"/>
        <v>544295.97</v>
      </c>
      <c r="L125" s="10">
        <f t="shared" si="9"/>
        <v>690.73</v>
      </c>
      <c r="M125" s="10">
        <f t="shared" si="10"/>
        <v>91.24</v>
      </c>
      <c r="N125" s="10">
        <f t="shared" si="11"/>
        <v>71897.119999999995</v>
      </c>
      <c r="O125" s="77">
        <v>74</v>
      </c>
      <c r="P125" s="170">
        <f>ROUND(Table1[[#This Row],[Column14]]*P$2,2)</f>
        <v>61004.32</v>
      </c>
      <c r="Q125" s="33">
        <f t="shared" si="12"/>
        <v>0</v>
      </c>
      <c r="R125" s="14">
        <v>6426</v>
      </c>
      <c r="S125" s="14">
        <v>61</v>
      </c>
      <c r="T125" s="14">
        <v>4</v>
      </c>
      <c r="U125" s="15">
        <v>1</v>
      </c>
      <c r="V125" s="14" t="s">
        <v>857</v>
      </c>
      <c r="W125" s="16">
        <v>137.538115506373</v>
      </c>
      <c r="X125" s="17">
        <f t="shared" si="13"/>
        <v>0</v>
      </c>
      <c r="Y125" s="17"/>
      <c r="Z125" s="30">
        <v>6426</v>
      </c>
      <c r="AA125" s="18" t="s">
        <v>857</v>
      </c>
      <c r="AB125" s="18">
        <v>788</v>
      </c>
      <c r="AC125" s="19">
        <f t="shared" si="14"/>
        <v>5.7293209020555977</v>
      </c>
      <c r="AD125" s="15"/>
    </row>
    <row r="126" spans="1:30" x14ac:dyDescent="0.3">
      <c r="A126" s="399">
        <v>6615</v>
      </c>
      <c r="B126" s="401" t="s">
        <v>426</v>
      </c>
      <c r="C126" s="45">
        <v>298</v>
      </c>
      <c r="D126" s="46">
        <v>320175.77</v>
      </c>
      <c r="E126" s="46">
        <v>0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f t="shared" si="8"/>
        <v>320175.77</v>
      </c>
      <c r="L126" s="46">
        <f t="shared" si="9"/>
        <v>1074.42</v>
      </c>
      <c r="M126" s="46">
        <f t="shared" si="10"/>
        <v>474.93</v>
      </c>
      <c r="N126" s="46">
        <f t="shared" si="11"/>
        <v>141529.14000000001</v>
      </c>
      <c r="O126" s="77">
        <v>36</v>
      </c>
      <c r="P126" s="170">
        <f>ROUND(Table1[[#This Row],[Column14]]*P$2,2)</f>
        <v>120086.72</v>
      </c>
      <c r="Q126" s="33">
        <f t="shared" si="12"/>
        <v>0</v>
      </c>
      <c r="R126" s="14">
        <v>6615</v>
      </c>
      <c r="S126" s="14">
        <v>57</v>
      </c>
      <c r="T126" s="14">
        <v>12</v>
      </c>
      <c r="U126" s="15">
        <v>1</v>
      </c>
      <c r="V126" s="14" t="s">
        <v>864</v>
      </c>
      <c r="W126" s="16">
        <v>660.45614001751744</v>
      </c>
      <c r="X126" s="17">
        <f t="shared" si="13"/>
        <v>0</v>
      </c>
      <c r="Y126" s="17"/>
      <c r="Z126" s="30">
        <v>6615</v>
      </c>
      <c r="AA126" s="18" t="s">
        <v>864</v>
      </c>
      <c r="AB126" s="18">
        <v>298</v>
      </c>
      <c r="AC126" s="19">
        <f t="shared" si="14"/>
        <v>0.45120331532097813</v>
      </c>
      <c r="AD126" s="15"/>
    </row>
    <row r="127" spans="1:30" x14ac:dyDescent="0.3">
      <c r="A127" s="138">
        <v>469</v>
      </c>
      <c r="B127" s="400" t="s">
        <v>46</v>
      </c>
      <c r="C127" s="9">
        <v>779</v>
      </c>
      <c r="D127" s="10">
        <v>565707.97</v>
      </c>
      <c r="E127" s="10">
        <v>0</v>
      </c>
      <c r="F127" s="10">
        <v>0</v>
      </c>
      <c r="G127" s="10">
        <v>476.64</v>
      </c>
      <c r="H127" s="10">
        <v>0</v>
      </c>
      <c r="I127" s="10">
        <v>0</v>
      </c>
      <c r="J127" s="10">
        <v>0</v>
      </c>
      <c r="K127" s="10">
        <f t="shared" si="8"/>
        <v>565231.32999999996</v>
      </c>
      <c r="L127" s="10">
        <f t="shared" si="9"/>
        <v>725.59</v>
      </c>
      <c r="M127" s="10">
        <f t="shared" si="10"/>
        <v>126.1</v>
      </c>
      <c r="N127" s="10">
        <f t="shared" si="11"/>
        <v>98231.9</v>
      </c>
      <c r="O127" s="77">
        <v>60</v>
      </c>
      <c r="P127" s="170">
        <f>ROUND(Table1[[#This Row],[Column14]]*P$2,2)</f>
        <v>83349.240000000005</v>
      </c>
      <c r="Q127" s="33">
        <f t="shared" si="12"/>
        <v>0</v>
      </c>
      <c r="R127" s="14">
        <v>469</v>
      </c>
      <c r="S127" s="14">
        <v>13</v>
      </c>
      <c r="T127" s="14">
        <v>2</v>
      </c>
      <c r="U127" s="15">
        <v>1</v>
      </c>
      <c r="V127" s="14" t="s">
        <v>866</v>
      </c>
      <c r="W127" s="16">
        <v>104.52670546689792</v>
      </c>
      <c r="X127" s="17">
        <f t="shared" si="13"/>
        <v>0</v>
      </c>
      <c r="Y127" s="17"/>
      <c r="Z127" s="30">
        <v>469</v>
      </c>
      <c r="AA127" s="18" t="s">
        <v>866</v>
      </c>
      <c r="AB127" s="18">
        <v>779</v>
      </c>
      <c r="AC127" s="19">
        <f t="shared" si="14"/>
        <v>7.4526408970834526</v>
      </c>
      <c r="AD127" s="15"/>
    </row>
    <row r="128" spans="1:30" x14ac:dyDescent="0.3">
      <c r="A128" s="138">
        <v>6713</v>
      </c>
      <c r="B128" s="400" t="s">
        <v>430</v>
      </c>
      <c r="C128" s="9">
        <v>361</v>
      </c>
      <c r="D128" s="10">
        <v>343000.29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8"/>
        <v>343000.29</v>
      </c>
      <c r="L128" s="10">
        <f t="shared" si="9"/>
        <v>950.14</v>
      </c>
      <c r="M128" s="10">
        <f t="shared" si="10"/>
        <v>350.65</v>
      </c>
      <c r="N128" s="10">
        <f t="shared" si="11"/>
        <v>126584.65</v>
      </c>
      <c r="O128" s="77">
        <v>46</v>
      </c>
      <c r="P128" s="170">
        <f>ROUND(Table1[[#This Row],[Column14]]*P$2,2)</f>
        <v>107406.39999999999</v>
      </c>
      <c r="Q128" s="33">
        <f t="shared" si="12"/>
        <v>0</v>
      </c>
      <c r="R128" s="25">
        <v>6713</v>
      </c>
      <c r="S128" s="25">
        <v>29</v>
      </c>
      <c r="T128" s="25">
        <v>4</v>
      </c>
      <c r="U128" s="24">
        <v>1</v>
      </c>
      <c r="V128" s="25" t="s">
        <v>869</v>
      </c>
      <c r="W128" s="26">
        <v>95.072177461316414</v>
      </c>
      <c r="X128" s="23">
        <f t="shared" si="13"/>
        <v>0</v>
      </c>
      <c r="Y128" s="23"/>
      <c r="Z128" s="31">
        <v>6713</v>
      </c>
      <c r="AA128" s="27" t="s">
        <v>869</v>
      </c>
      <c r="AB128" s="27">
        <v>361</v>
      </c>
      <c r="AC128" s="28">
        <f t="shared" si="14"/>
        <v>3.7971150933919233</v>
      </c>
      <c r="AD128" s="15"/>
    </row>
    <row r="129" spans="1:30" x14ac:dyDescent="0.3">
      <c r="A129" s="138">
        <v>6720</v>
      </c>
      <c r="B129" s="400" t="s">
        <v>431</v>
      </c>
      <c r="C129" s="9">
        <v>450</v>
      </c>
      <c r="D129" s="10">
        <v>367777.69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8"/>
        <v>367777.69</v>
      </c>
      <c r="L129" s="10">
        <f t="shared" si="9"/>
        <v>817.28</v>
      </c>
      <c r="M129" s="10">
        <f t="shared" si="10"/>
        <v>217.79</v>
      </c>
      <c r="N129" s="10">
        <f t="shared" si="11"/>
        <v>98005.5</v>
      </c>
      <c r="O129" s="77">
        <v>61</v>
      </c>
      <c r="P129" s="170">
        <f>ROUND(Table1[[#This Row],[Column14]]*P$2,2)</f>
        <v>83157.14</v>
      </c>
      <c r="Q129" s="33">
        <f t="shared" si="12"/>
        <v>0</v>
      </c>
      <c r="R129" s="25">
        <v>6720</v>
      </c>
      <c r="S129" s="25">
        <v>43</v>
      </c>
      <c r="T129" s="25">
        <v>9</v>
      </c>
      <c r="U129" s="24">
        <v>3</v>
      </c>
      <c r="V129" s="25" t="s">
        <v>870</v>
      </c>
      <c r="W129" s="29">
        <v>106.75</v>
      </c>
      <c r="X129" s="23">
        <f t="shared" si="13"/>
        <v>0</v>
      </c>
      <c r="Y129" s="23"/>
      <c r="Z129" s="31">
        <v>6720</v>
      </c>
      <c r="AA129" s="27" t="s">
        <v>870</v>
      </c>
      <c r="AB129" s="27">
        <v>450</v>
      </c>
      <c r="AC129" s="28">
        <f t="shared" si="14"/>
        <v>4.2154566744730682</v>
      </c>
      <c r="AD129" s="15"/>
    </row>
    <row r="130" spans="1:30" ht="15" thickBot="1" x14ac:dyDescent="0.35">
      <c r="A130" s="399">
        <v>6748</v>
      </c>
      <c r="B130" s="401" t="s">
        <v>433</v>
      </c>
      <c r="C130" s="45">
        <v>346</v>
      </c>
      <c r="D130" s="46">
        <v>221054.36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f t="shared" si="8"/>
        <v>221054.36</v>
      </c>
      <c r="L130" s="46">
        <f t="shared" si="9"/>
        <v>638.89</v>
      </c>
      <c r="M130" s="46">
        <f t="shared" si="10"/>
        <v>39.4</v>
      </c>
      <c r="N130" s="46">
        <f t="shared" si="11"/>
        <v>13632.4</v>
      </c>
      <c r="O130" s="77">
        <v>119</v>
      </c>
      <c r="P130" s="170">
        <f>ROUND(Table1[[#This Row],[Column14]]*P$2,2)</f>
        <v>11567.02</v>
      </c>
      <c r="Q130" s="33">
        <f t="shared" si="12"/>
        <v>0</v>
      </c>
      <c r="R130" s="25">
        <v>6748</v>
      </c>
      <c r="S130" s="25">
        <v>51</v>
      </c>
      <c r="T130" s="25">
        <v>2</v>
      </c>
      <c r="U130" s="24">
        <v>3</v>
      </c>
      <c r="V130" s="25" t="s">
        <v>872</v>
      </c>
      <c r="W130" s="29">
        <v>29.52</v>
      </c>
      <c r="X130" s="23">
        <f t="shared" si="13"/>
        <v>0</v>
      </c>
      <c r="Y130" s="23"/>
      <c r="Z130" s="31">
        <v>6748</v>
      </c>
      <c r="AA130" s="27" t="s">
        <v>872</v>
      </c>
      <c r="AB130" s="27">
        <v>346</v>
      </c>
      <c r="AC130" s="28">
        <f t="shared" si="14"/>
        <v>11.720867208672088</v>
      </c>
      <c r="AD130" s="15"/>
    </row>
    <row r="131" spans="1:30" hidden="1" x14ac:dyDescent="0.3">
      <c r="A131" s="7">
        <v>7</v>
      </c>
      <c r="B131" s="8" t="s">
        <v>12</v>
      </c>
      <c r="C131" s="9">
        <v>741</v>
      </c>
      <c r="D131" s="10">
        <v>302692.62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8"/>
        <v>302692.62</v>
      </c>
      <c r="L131" s="10">
        <f t="shared" si="9"/>
        <v>408.49</v>
      </c>
      <c r="M131" s="10">
        <f t="shared" si="10"/>
        <v>0</v>
      </c>
      <c r="N131" s="10">
        <f t="shared" si="11"/>
        <v>0</v>
      </c>
      <c r="P131" s="171">
        <f>ROUND(Table1[[#This Row],[Column14]]*P$2,2)</f>
        <v>0</v>
      </c>
      <c r="Q131" s="33">
        <f t="shared" si="12"/>
        <v>0</v>
      </c>
      <c r="R131" s="14">
        <v>7</v>
      </c>
      <c r="S131" s="14">
        <v>10</v>
      </c>
      <c r="T131" s="14">
        <v>10</v>
      </c>
      <c r="U131" s="15">
        <v>1</v>
      </c>
      <c r="V131" s="14" t="s">
        <v>450</v>
      </c>
      <c r="W131" s="16">
        <v>41.595216147221528</v>
      </c>
      <c r="X131" s="17">
        <f t="shared" si="13"/>
        <v>0</v>
      </c>
      <c r="Y131" s="17"/>
      <c r="Z131" s="30">
        <v>7</v>
      </c>
      <c r="AA131" s="18" t="s">
        <v>450</v>
      </c>
      <c r="AB131" s="18">
        <v>741</v>
      </c>
      <c r="AC131" s="19">
        <f t="shared" si="14"/>
        <v>17.814548610044842</v>
      </c>
      <c r="AD131" s="15"/>
    </row>
    <row r="132" spans="1:30" hidden="1" x14ac:dyDescent="0.3">
      <c r="A132" s="7">
        <v>14</v>
      </c>
      <c r="B132" s="8" t="s">
        <v>13</v>
      </c>
      <c r="C132" s="9">
        <v>1689</v>
      </c>
      <c r="D132" s="10">
        <v>961613.48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8"/>
        <v>961613.48</v>
      </c>
      <c r="L132" s="10">
        <f t="shared" si="9"/>
        <v>569.34</v>
      </c>
      <c r="M132" s="10">
        <f t="shared" si="10"/>
        <v>0</v>
      </c>
      <c r="N132" s="10">
        <f t="shared" si="11"/>
        <v>0</v>
      </c>
      <c r="P132" s="171">
        <f>ROUND(Table1[[#This Row],[Column14]]*P$2,2)</f>
        <v>0</v>
      </c>
      <c r="Q132" s="33">
        <f t="shared" si="12"/>
        <v>0</v>
      </c>
      <c r="R132" s="14">
        <v>14</v>
      </c>
      <c r="S132" s="14">
        <v>1</v>
      </c>
      <c r="T132" s="14">
        <v>5</v>
      </c>
      <c r="U132" s="15">
        <v>1</v>
      </c>
      <c r="V132" s="14" t="s">
        <v>451</v>
      </c>
      <c r="W132" s="16">
        <v>482.32076460795571</v>
      </c>
      <c r="X132" s="17">
        <f t="shared" si="13"/>
        <v>0</v>
      </c>
      <c r="Y132" s="17"/>
      <c r="Z132" s="30">
        <v>14</v>
      </c>
      <c r="AA132" s="18" t="s">
        <v>451</v>
      </c>
      <c r="AB132" s="18">
        <v>1689</v>
      </c>
      <c r="AC132" s="19">
        <f t="shared" si="14"/>
        <v>3.501818963512525</v>
      </c>
      <c r="AD132" s="15"/>
    </row>
    <row r="133" spans="1:30" hidden="1" x14ac:dyDescent="0.3">
      <c r="A133" s="7">
        <v>63</v>
      </c>
      <c r="B133" s="8" t="s">
        <v>14</v>
      </c>
      <c r="C133" s="9">
        <v>424</v>
      </c>
      <c r="D133" s="10">
        <v>204042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ref="K133:K196" si="15">D133-E133-F133-G133-H133-I133-J133</f>
        <v>204042</v>
      </c>
      <c r="L133" s="10">
        <f t="shared" ref="L133:L196" si="16">ROUND((K133/C133),2)</f>
        <v>481.23</v>
      </c>
      <c r="M133" s="10">
        <f t="shared" ref="M133:M196" si="17">MAX(ROUND((L133-M$2),2),0)</f>
        <v>0</v>
      </c>
      <c r="N133" s="10">
        <f t="shared" ref="N133:N196" si="18">M133*C133</f>
        <v>0</v>
      </c>
      <c r="P133" s="171">
        <f>ROUND(Table1[[#This Row],[Column14]]*P$2,2)</f>
        <v>0</v>
      </c>
      <c r="Q133" s="33">
        <f t="shared" ref="Q133:Q196" si="19">A133-R133</f>
        <v>0</v>
      </c>
      <c r="R133" s="14">
        <v>63</v>
      </c>
      <c r="S133" s="14">
        <v>23</v>
      </c>
      <c r="T133" s="14">
        <v>2</v>
      </c>
      <c r="U133" s="15">
        <v>1</v>
      </c>
      <c r="V133" s="14" t="s">
        <v>452</v>
      </c>
      <c r="W133" s="16">
        <v>67.894799804883263</v>
      </c>
      <c r="X133" s="17">
        <f t="shared" ref="X133:X196" si="20">R133-Z133</f>
        <v>0</v>
      </c>
      <c r="Y133" s="17"/>
      <c r="Z133" s="30">
        <v>63</v>
      </c>
      <c r="AA133" s="18" t="s">
        <v>452</v>
      </c>
      <c r="AB133" s="18">
        <v>424</v>
      </c>
      <c r="AC133" s="19">
        <f t="shared" ref="AC133:AC196" si="21">AB133/W133</f>
        <v>6.2449554489960253</v>
      </c>
      <c r="AD133" s="15"/>
    </row>
    <row r="134" spans="1:30" hidden="1" x14ac:dyDescent="0.3">
      <c r="A134" s="7">
        <v>70</v>
      </c>
      <c r="B134" s="8" t="s">
        <v>15</v>
      </c>
      <c r="C134" s="9">
        <v>749</v>
      </c>
      <c r="D134" s="10">
        <v>201717.88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si="15"/>
        <v>201717.88</v>
      </c>
      <c r="L134" s="10">
        <f t="shared" si="16"/>
        <v>269.32</v>
      </c>
      <c r="M134" s="10">
        <f t="shared" si="17"/>
        <v>0</v>
      </c>
      <c r="N134" s="10">
        <f t="shared" si="18"/>
        <v>0</v>
      </c>
      <c r="P134" s="171">
        <f>ROUND(Table1[[#This Row],[Column14]]*P$2,2)</f>
        <v>0</v>
      </c>
      <c r="Q134" s="33">
        <f t="shared" si="19"/>
        <v>0</v>
      </c>
      <c r="R134" s="14">
        <v>70</v>
      </c>
      <c r="S134" s="14">
        <v>31</v>
      </c>
      <c r="T134" s="14">
        <v>7</v>
      </c>
      <c r="U134" s="15">
        <v>1</v>
      </c>
      <c r="V134" s="14" t="s">
        <v>453</v>
      </c>
      <c r="W134" s="16">
        <v>68.32050387792917</v>
      </c>
      <c r="X134" s="17">
        <f t="shared" si="20"/>
        <v>0</v>
      </c>
      <c r="Y134" s="17"/>
      <c r="Z134" s="30">
        <v>70</v>
      </c>
      <c r="AA134" s="18" t="s">
        <v>453</v>
      </c>
      <c r="AB134" s="18">
        <v>749</v>
      </c>
      <c r="AC134" s="19">
        <f t="shared" si="21"/>
        <v>10.963033898846335</v>
      </c>
      <c r="AD134" s="15"/>
    </row>
    <row r="135" spans="1:30" hidden="1" x14ac:dyDescent="0.3">
      <c r="A135" s="47">
        <v>112</v>
      </c>
      <c r="B135" s="48" t="s">
        <v>19</v>
      </c>
      <c r="C135" s="49">
        <v>1490</v>
      </c>
      <c r="D135" s="50">
        <v>603152.96</v>
      </c>
      <c r="E135" s="50">
        <v>0</v>
      </c>
      <c r="F135" s="50">
        <v>0</v>
      </c>
      <c r="G135" s="50">
        <v>0</v>
      </c>
      <c r="H135" s="50">
        <v>0</v>
      </c>
      <c r="I135" s="50">
        <v>0</v>
      </c>
      <c r="J135" s="50">
        <v>0</v>
      </c>
      <c r="K135" s="50">
        <f t="shared" si="15"/>
        <v>603152.96</v>
      </c>
      <c r="L135" s="50">
        <f t="shared" si="16"/>
        <v>404.8</v>
      </c>
      <c r="M135" s="50">
        <f t="shared" si="17"/>
        <v>0</v>
      </c>
      <c r="N135" s="50">
        <f t="shared" si="18"/>
        <v>0</v>
      </c>
      <c r="O135" s="51"/>
      <c r="P135" s="172">
        <f>ROUND(Table1[[#This Row],[Column14]]*P$2,2)</f>
        <v>0</v>
      </c>
      <c r="Q135" s="52">
        <f t="shared" si="19"/>
        <v>0</v>
      </c>
      <c r="R135" s="53">
        <v>112</v>
      </c>
      <c r="S135" s="53">
        <v>18</v>
      </c>
      <c r="T135" s="53">
        <v>10</v>
      </c>
      <c r="U135" s="54">
        <v>1</v>
      </c>
      <c r="V135" s="53" t="s">
        <v>457</v>
      </c>
      <c r="W135" s="55">
        <v>14.772608878106771</v>
      </c>
      <c r="X135" s="56">
        <f t="shared" si="20"/>
        <v>0</v>
      </c>
      <c r="Y135" s="56"/>
      <c r="Z135" s="54">
        <v>112</v>
      </c>
      <c r="AA135" s="53" t="s">
        <v>457</v>
      </c>
      <c r="AB135" s="53">
        <v>1490</v>
      </c>
      <c r="AC135" s="20">
        <f t="shared" si="21"/>
        <v>100.86234681324315</v>
      </c>
      <c r="AD135" s="15">
        <v>33</v>
      </c>
    </row>
    <row r="136" spans="1:30" hidden="1" x14ac:dyDescent="0.3">
      <c r="A136" s="7">
        <v>119</v>
      </c>
      <c r="B136" s="8" t="s">
        <v>20</v>
      </c>
      <c r="C136" s="9">
        <v>1601</v>
      </c>
      <c r="D136" s="10">
        <v>849479.57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5"/>
        <v>849479.57</v>
      </c>
      <c r="L136" s="10">
        <f t="shared" si="16"/>
        <v>530.59</v>
      </c>
      <c r="M136" s="10">
        <f t="shared" si="17"/>
        <v>0</v>
      </c>
      <c r="N136" s="10">
        <f t="shared" si="18"/>
        <v>0</v>
      </c>
      <c r="P136" s="171">
        <f>ROUND(Table1[[#This Row],[Column14]]*P$2,2)</f>
        <v>0</v>
      </c>
      <c r="Q136" s="33">
        <f t="shared" si="19"/>
        <v>0</v>
      </c>
      <c r="R136" s="14">
        <v>119</v>
      </c>
      <c r="S136" s="14">
        <v>48</v>
      </c>
      <c r="T136" s="14">
        <v>11</v>
      </c>
      <c r="U136" s="15">
        <v>1</v>
      </c>
      <c r="V136" s="14" t="s">
        <v>458</v>
      </c>
      <c r="W136" s="16">
        <v>161.73414769810128</v>
      </c>
      <c r="X136" s="17">
        <f t="shared" si="20"/>
        <v>0</v>
      </c>
      <c r="Y136" s="17"/>
      <c r="Z136" s="30">
        <v>119</v>
      </c>
      <c r="AA136" s="18" t="s">
        <v>458</v>
      </c>
      <c r="AB136" s="18">
        <v>1601</v>
      </c>
      <c r="AC136" s="19">
        <f t="shared" si="21"/>
        <v>9.8989608736708075</v>
      </c>
      <c r="AD136" s="15"/>
    </row>
    <row r="137" spans="1:30" hidden="1" x14ac:dyDescent="0.3">
      <c r="A137" s="7">
        <v>140</v>
      </c>
      <c r="B137" s="8" t="s">
        <v>22</v>
      </c>
      <c r="C137" s="9">
        <v>2427</v>
      </c>
      <c r="D137" s="10">
        <v>1363146.38</v>
      </c>
      <c r="E137" s="10">
        <v>237.5</v>
      </c>
      <c r="F137" s="10">
        <v>921.73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5"/>
        <v>1361987.15</v>
      </c>
      <c r="L137" s="10">
        <f t="shared" si="16"/>
        <v>561.17999999999995</v>
      </c>
      <c r="M137" s="10">
        <f t="shared" si="17"/>
        <v>0</v>
      </c>
      <c r="N137" s="10">
        <f t="shared" si="18"/>
        <v>0</v>
      </c>
      <c r="P137" s="171">
        <f>ROUND(Table1[[#This Row],[Column14]]*P$2,2)</f>
        <v>0</v>
      </c>
      <c r="Q137" s="33">
        <f t="shared" si="19"/>
        <v>0</v>
      </c>
      <c r="R137" s="14">
        <v>140</v>
      </c>
      <c r="S137" s="14">
        <v>34</v>
      </c>
      <c r="T137" s="14">
        <v>9</v>
      </c>
      <c r="U137" s="15">
        <v>1</v>
      </c>
      <c r="V137" s="14" t="s">
        <v>459</v>
      </c>
      <c r="W137" s="16">
        <v>541.91676483741242</v>
      </c>
      <c r="X137" s="17">
        <f t="shared" si="20"/>
        <v>0</v>
      </c>
      <c r="Y137" s="17"/>
      <c r="Z137" s="30">
        <v>140</v>
      </c>
      <c r="AA137" s="18" t="s">
        <v>459</v>
      </c>
      <c r="AB137" s="18">
        <v>2427</v>
      </c>
      <c r="AC137" s="19">
        <f t="shared" si="21"/>
        <v>4.4785475509844321</v>
      </c>
      <c r="AD137" s="15"/>
    </row>
    <row r="138" spans="1:30" hidden="1" x14ac:dyDescent="0.3">
      <c r="A138" s="47">
        <v>147</v>
      </c>
      <c r="B138" s="48" t="s">
        <v>23</v>
      </c>
      <c r="C138" s="49">
        <v>15497</v>
      </c>
      <c r="D138" s="50">
        <v>2907429.71</v>
      </c>
      <c r="E138" s="50">
        <v>0</v>
      </c>
      <c r="F138" s="50">
        <v>0</v>
      </c>
      <c r="G138" s="50">
        <v>0</v>
      </c>
      <c r="H138" s="50">
        <v>0</v>
      </c>
      <c r="I138" s="50">
        <v>0</v>
      </c>
      <c r="J138" s="50">
        <v>0</v>
      </c>
      <c r="K138" s="50">
        <f t="shared" si="15"/>
        <v>2907429.71</v>
      </c>
      <c r="L138" s="50">
        <f t="shared" si="16"/>
        <v>187.61</v>
      </c>
      <c r="M138" s="50">
        <f t="shared" si="17"/>
        <v>0</v>
      </c>
      <c r="N138" s="50">
        <f t="shared" si="18"/>
        <v>0</v>
      </c>
      <c r="O138" s="51"/>
      <c r="P138" s="172">
        <f>ROUND(Table1[[#This Row],[Column14]]*P$2,2)</f>
        <v>0</v>
      </c>
      <c r="Q138" s="52">
        <f t="shared" si="19"/>
        <v>0</v>
      </c>
      <c r="R138" s="53">
        <v>147</v>
      </c>
      <c r="S138" s="53">
        <v>44</v>
      </c>
      <c r="T138" s="53">
        <v>6</v>
      </c>
      <c r="U138" s="54">
        <v>1</v>
      </c>
      <c r="V138" s="53" t="s">
        <v>460</v>
      </c>
      <c r="W138" s="55">
        <v>44.481926929927859</v>
      </c>
      <c r="X138" s="56">
        <f t="shared" si="20"/>
        <v>0</v>
      </c>
      <c r="Y138" s="56"/>
      <c r="Z138" s="54">
        <v>147</v>
      </c>
      <c r="AA138" s="53" t="s">
        <v>460</v>
      </c>
      <c r="AB138" s="53">
        <v>15497</v>
      </c>
      <c r="AC138" s="20">
        <f t="shared" si="21"/>
        <v>348.38868433942491</v>
      </c>
      <c r="AD138" s="15">
        <v>61</v>
      </c>
    </row>
    <row r="139" spans="1:30" hidden="1" x14ac:dyDescent="0.3">
      <c r="A139" s="7">
        <v>154</v>
      </c>
      <c r="B139" s="8" t="s">
        <v>24</v>
      </c>
      <c r="C139" s="9">
        <v>1249</v>
      </c>
      <c r="D139" s="10">
        <v>526132.29</v>
      </c>
      <c r="E139" s="10">
        <v>0</v>
      </c>
      <c r="F139" s="10">
        <v>9081.4500000000007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5"/>
        <v>517050.84</v>
      </c>
      <c r="L139" s="10">
        <f t="shared" si="16"/>
        <v>413.97</v>
      </c>
      <c r="M139" s="10">
        <f t="shared" si="17"/>
        <v>0</v>
      </c>
      <c r="N139" s="10">
        <f t="shared" si="18"/>
        <v>0</v>
      </c>
      <c r="P139" s="171">
        <f>ROUND(Table1[[#This Row],[Column14]]*P$2,2)</f>
        <v>0</v>
      </c>
      <c r="Q139" s="33">
        <f t="shared" si="19"/>
        <v>0</v>
      </c>
      <c r="R139" s="14">
        <v>154</v>
      </c>
      <c r="S139" s="14">
        <v>61</v>
      </c>
      <c r="T139" s="14">
        <v>4</v>
      </c>
      <c r="U139" s="15">
        <v>1</v>
      </c>
      <c r="V139" s="14" t="s">
        <v>461</v>
      </c>
      <c r="W139" s="16">
        <v>201.77519682619379</v>
      </c>
      <c r="X139" s="17">
        <f t="shared" si="20"/>
        <v>0</v>
      </c>
      <c r="Y139" s="17"/>
      <c r="Z139" s="30">
        <v>154</v>
      </c>
      <c r="AA139" s="18" t="s">
        <v>461</v>
      </c>
      <c r="AB139" s="18">
        <v>1249</v>
      </c>
      <c r="AC139" s="19">
        <f t="shared" si="21"/>
        <v>6.1900571509583031</v>
      </c>
      <c r="AD139" s="15"/>
    </row>
    <row r="140" spans="1:30" hidden="1" x14ac:dyDescent="0.3">
      <c r="A140" s="7">
        <v>2450</v>
      </c>
      <c r="B140" s="8" t="s">
        <v>161</v>
      </c>
      <c r="C140" s="9">
        <v>2156</v>
      </c>
      <c r="D140" s="10">
        <v>735203.49</v>
      </c>
      <c r="E140" s="10">
        <v>1332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5"/>
        <v>733871.49</v>
      </c>
      <c r="L140" s="10">
        <f t="shared" si="16"/>
        <v>340.39</v>
      </c>
      <c r="M140" s="10">
        <f t="shared" si="17"/>
        <v>0</v>
      </c>
      <c r="N140" s="10">
        <f t="shared" si="18"/>
        <v>0</v>
      </c>
      <c r="P140" s="171">
        <f>ROUND(Table1[[#This Row],[Column14]]*P$2,2)</f>
        <v>0</v>
      </c>
      <c r="Q140" s="33">
        <f t="shared" si="19"/>
        <v>0</v>
      </c>
      <c r="R140" s="14">
        <v>2450</v>
      </c>
      <c r="S140" s="14">
        <v>67</v>
      </c>
      <c r="T140" s="14">
        <v>1</v>
      </c>
      <c r="U140" s="15">
        <v>2</v>
      </c>
      <c r="V140" s="14" t="s">
        <v>463</v>
      </c>
      <c r="W140" s="21">
        <v>67.640457587131678</v>
      </c>
      <c r="X140" s="17">
        <f t="shared" si="20"/>
        <v>0</v>
      </c>
      <c r="Y140" s="17"/>
      <c r="Z140" s="30">
        <v>2450</v>
      </c>
      <c r="AA140" s="18" t="s">
        <v>463</v>
      </c>
      <c r="AB140" s="18">
        <v>2156</v>
      </c>
      <c r="AC140" s="19">
        <f t="shared" si="21"/>
        <v>31.874414764606357</v>
      </c>
      <c r="AD140" s="15"/>
    </row>
    <row r="141" spans="1:30" hidden="1" x14ac:dyDescent="0.3">
      <c r="A141" s="47">
        <v>182</v>
      </c>
      <c r="B141" s="48" t="s">
        <v>27</v>
      </c>
      <c r="C141" s="49">
        <v>2316</v>
      </c>
      <c r="D141" s="50">
        <v>894915.73</v>
      </c>
      <c r="E141" s="50">
        <v>0</v>
      </c>
      <c r="F141" s="50">
        <v>1706.43</v>
      </c>
      <c r="G141" s="50">
        <v>0</v>
      </c>
      <c r="H141" s="50">
        <v>0</v>
      </c>
      <c r="I141" s="50">
        <v>0</v>
      </c>
      <c r="J141" s="50">
        <v>0</v>
      </c>
      <c r="K141" s="50">
        <f t="shared" si="15"/>
        <v>893209.29999999993</v>
      </c>
      <c r="L141" s="50">
        <f t="shared" si="16"/>
        <v>385.67</v>
      </c>
      <c r="M141" s="50">
        <f t="shared" si="17"/>
        <v>0</v>
      </c>
      <c r="N141" s="50">
        <f t="shared" si="18"/>
        <v>0</v>
      </c>
      <c r="O141" s="51"/>
      <c r="P141" s="172">
        <f>ROUND(Table1[[#This Row],[Column14]]*P$2,2)</f>
        <v>0</v>
      </c>
      <c r="Q141" s="52">
        <f t="shared" si="19"/>
        <v>0</v>
      </c>
      <c r="R141" s="53">
        <v>182</v>
      </c>
      <c r="S141" s="53">
        <v>5</v>
      </c>
      <c r="T141" s="53">
        <v>7</v>
      </c>
      <c r="U141" s="54">
        <v>1</v>
      </c>
      <c r="V141" s="53" t="s">
        <v>465</v>
      </c>
      <c r="W141" s="55">
        <v>10.078263214447325</v>
      </c>
      <c r="X141" s="56">
        <f t="shared" si="20"/>
        <v>0</v>
      </c>
      <c r="Y141" s="56"/>
      <c r="Z141" s="54">
        <v>182</v>
      </c>
      <c r="AA141" s="53" t="s">
        <v>465</v>
      </c>
      <c r="AB141" s="53">
        <v>2316</v>
      </c>
      <c r="AC141" s="20">
        <f t="shared" si="21"/>
        <v>229.8014995956826</v>
      </c>
      <c r="AD141" s="15">
        <v>56</v>
      </c>
    </row>
    <row r="142" spans="1:30" hidden="1" x14ac:dyDescent="0.3">
      <c r="A142" s="7">
        <v>217</v>
      </c>
      <c r="B142" s="8" t="s">
        <v>30</v>
      </c>
      <c r="C142" s="9">
        <v>618</v>
      </c>
      <c r="D142" s="10">
        <v>292139.07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5"/>
        <v>292139.07</v>
      </c>
      <c r="L142" s="10">
        <f t="shared" si="16"/>
        <v>472.72</v>
      </c>
      <c r="M142" s="10">
        <f t="shared" si="17"/>
        <v>0</v>
      </c>
      <c r="N142" s="10">
        <f t="shared" si="18"/>
        <v>0</v>
      </c>
      <c r="P142" s="171">
        <f>ROUND(Table1[[#This Row],[Column14]]*P$2,2)</f>
        <v>0</v>
      </c>
      <c r="Q142" s="33">
        <f t="shared" si="19"/>
        <v>0</v>
      </c>
      <c r="R142" s="14">
        <v>217</v>
      </c>
      <c r="S142" s="14">
        <v>18</v>
      </c>
      <c r="T142" s="14">
        <v>10</v>
      </c>
      <c r="U142" s="15">
        <v>1</v>
      </c>
      <c r="V142" s="14" t="s">
        <v>468</v>
      </c>
      <c r="W142" s="16">
        <v>161.51203870483184</v>
      </c>
      <c r="X142" s="17">
        <f t="shared" si="20"/>
        <v>0</v>
      </c>
      <c r="Y142" s="17"/>
      <c r="Z142" s="30">
        <v>217</v>
      </c>
      <c r="AA142" s="18" t="s">
        <v>468</v>
      </c>
      <c r="AB142" s="18">
        <v>618</v>
      </c>
      <c r="AC142" s="19">
        <f t="shared" si="21"/>
        <v>3.8263401598775793</v>
      </c>
      <c r="AD142" s="15"/>
    </row>
    <row r="143" spans="1:30" hidden="1" x14ac:dyDescent="0.3">
      <c r="A143" s="7">
        <v>231</v>
      </c>
      <c r="B143" s="8" t="s">
        <v>31</v>
      </c>
      <c r="C143" s="9">
        <v>1663</v>
      </c>
      <c r="D143" s="10">
        <v>676759.69</v>
      </c>
      <c r="E143" s="10">
        <v>0</v>
      </c>
      <c r="F143" s="10">
        <v>0</v>
      </c>
      <c r="G143" s="10">
        <v>645</v>
      </c>
      <c r="H143" s="10">
        <v>0</v>
      </c>
      <c r="I143" s="10">
        <v>0</v>
      </c>
      <c r="J143" s="10">
        <v>0</v>
      </c>
      <c r="K143" s="10">
        <f t="shared" si="15"/>
        <v>676114.69</v>
      </c>
      <c r="L143" s="10">
        <f t="shared" si="16"/>
        <v>406.56</v>
      </c>
      <c r="M143" s="10">
        <f t="shared" si="17"/>
        <v>0</v>
      </c>
      <c r="N143" s="10">
        <f t="shared" si="18"/>
        <v>0</v>
      </c>
      <c r="P143" s="171">
        <f>ROUND(Table1[[#This Row],[Column14]]*P$2,2)</f>
        <v>0</v>
      </c>
      <c r="Q143" s="33">
        <f t="shared" si="19"/>
        <v>0</v>
      </c>
      <c r="R143" s="14">
        <v>231</v>
      </c>
      <c r="S143" s="14">
        <v>55</v>
      </c>
      <c r="T143" s="14">
        <v>11</v>
      </c>
      <c r="U143" s="15">
        <v>1</v>
      </c>
      <c r="V143" s="14" t="s">
        <v>469</v>
      </c>
      <c r="W143" s="16">
        <v>116.33932160782598</v>
      </c>
      <c r="X143" s="17">
        <f t="shared" si="20"/>
        <v>0</v>
      </c>
      <c r="Y143" s="17"/>
      <c r="Z143" s="30">
        <v>231</v>
      </c>
      <c r="AA143" s="18" t="s">
        <v>469</v>
      </c>
      <c r="AB143" s="18">
        <v>1663</v>
      </c>
      <c r="AC143" s="19">
        <f t="shared" si="21"/>
        <v>14.294393133955943</v>
      </c>
      <c r="AD143" s="15"/>
    </row>
    <row r="144" spans="1:30" hidden="1" x14ac:dyDescent="0.3">
      <c r="A144" s="7">
        <v>245</v>
      </c>
      <c r="B144" s="8" t="s">
        <v>33</v>
      </c>
      <c r="C144" s="9">
        <v>608</v>
      </c>
      <c r="D144" s="10">
        <v>353338.23</v>
      </c>
      <c r="E144" s="10">
        <v>0</v>
      </c>
      <c r="F144" s="10">
        <v>0</v>
      </c>
      <c r="G144" s="10">
        <v>1255.71</v>
      </c>
      <c r="H144" s="10">
        <v>0</v>
      </c>
      <c r="I144" s="10">
        <v>0</v>
      </c>
      <c r="J144" s="10">
        <v>0</v>
      </c>
      <c r="K144" s="10">
        <f t="shared" si="15"/>
        <v>352082.51999999996</v>
      </c>
      <c r="L144" s="10">
        <f t="shared" si="16"/>
        <v>579.08000000000004</v>
      </c>
      <c r="M144" s="10">
        <f t="shared" si="17"/>
        <v>0</v>
      </c>
      <c r="N144" s="10">
        <f t="shared" si="18"/>
        <v>0</v>
      </c>
      <c r="P144" s="171">
        <f>ROUND(Table1[[#This Row],[Column14]]*P$2,2)</f>
        <v>0</v>
      </c>
      <c r="Q144" s="33">
        <f t="shared" si="19"/>
        <v>0</v>
      </c>
      <c r="R144" s="14">
        <v>245</v>
      </c>
      <c r="S144" s="14">
        <v>32</v>
      </c>
      <c r="T144" s="14">
        <v>4</v>
      </c>
      <c r="U144" s="15">
        <v>1</v>
      </c>
      <c r="V144" s="14" t="s">
        <v>470</v>
      </c>
      <c r="W144" s="16">
        <v>92.017476572455152</v>
      </c>
      <c r="X144" s="17">
        <f t="shared" si="20"/>
        <v>0</v>
      </c>
      <c r="Y144" s="17"/>
      <c r="Z144" s="30">
        <v>245</v>
      </c>
      <c r="AA144" s="18" t="s">
        <v>470</v>
      </c>
      <c r="AB144" s="18">
        <v>608</v>
      </c>
      <c r="AC144" s="19">
        <f t="shared" si="21"/>
        <v>6.6074404846481185</v>
      </c>
      <c r="AD144" s="15"/>
    </row>
    <row r="145" spans="1:30" hidden="1" x14ac:dyDescent="0.3">
      <c r="A145" s="7">
        <v>280</v>
      </c>
      <c r="B145" s="8" t="s">
        <v>34</v>
      </c>
      <c r="C145" s="9">
        <v>2997</v>
      </c>
      <c r="D145" s="10">
        <v>954610.91</v>
      </c>
      <c r="E145" s="10">
        <v>0</v>
      </c>
      <c r="F145" s="10">
        <v>0</v>
      </c>
      <c r="G145" s="10">
        <v>270</v>
      </c>
      <c r="H145" s="10">
        <v>0</v>
      </c>
      <c r="I145" s="10">
        <v>0</v>
      </c>
      <c r="J145" s="10">
        <v>0</v>
      </c>
      <c r="K145" s="10">
        <f t="shared" si="15"/>
        <v>954340.91</v>
      </c>
      <c r="L145" s="10">
        <f t="shared" si="16"/>
        <v>318.43</v>
      </c>
      <c r="M145" s="10">
        <f t="shared" si="17"/>
        <v>0</v>
      </c>
      <c r="N145" s="10">
        <f t="shared" si="18"/>
        <v>0</v>
      </c>
      <c r="P145" s="171">
        <f>ROUND(Table1[[#This Row],[Column14]]*P$2,2)</f>
        <v>0</v>
      </c>
      <c r="Q145" s="33">
        <f t="shared" si="19"/>
        <v>0</v>
      </c>
      <c r="R145" s="14">
        <v>280</v>
      </c>
      <c r="S145" s="14">
        <v>56</v>
      </c>
      <c r="T145" s="14">
        <v>5</v>
      </c>
      <c r="U145" s="15">
        <v>1</v>
      </c>
      <c r="V145" s="14" t="s">
        <v>471</v>
      </c>
      <c r="W145" s="16">
        <v>160.09079096075348</v>
      </c>
      <c r="X145" s="17">
        <f t="shared" si="20"/>
        <v>0</v>
      </c>
      <c r="Y145" s="17"/>
      <c r="Z145" s="30">
        <v>280</v>
      </c>
      <c r="AA145" s="18" t="s">
        <v>471</v>
      </c>
      <c r="AB145" s="18">
        <v>2997</v>
      </c>
      <c r="AC145" s="19">
        <f t="shared" si="21"/>
        <v>18.720627101747031</v>
      </c>
      <c r="AD145" s="15"/>
    </row>
    <row r="146" spans="1:30" hidden="1" x14ac:dyDescent="0.3">
      <c r="A146" s="7">
        <v>287</v>
      </c>
      <c r="B146" s="8" t="s">
        <v>35</v>
      </c>
      <c r="C146" s="9">
        <v>442</v>
      </c>
      <c r="D146" s="10">
        <v>117176.66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5"/>
        <v>117176.66</v>
      </c>
      <c r="L146" s="10">
        <f t="shared" si="16"/>
        <v>265.11</v>
      </c>
      <c r="M146" s="10">
        <f t="shared" si="17"/>
        <v>0</v>
      </c>
      <c r="N146" s="10">
        <f t="shared" si="18"/>
        <v>0</v>
      </c>
      <c r="P146" s="171">
        <f>ROUND(Table1[[#This Row],[Column14]]*P$2,2)</f>
        <v>0</v>
      </c>
      <c r="Q146" s="33">
        <f t="shared" si="19"/>
        <v>0</v>
      </c>
      <c r="R146" s="14">
        <v>287</v>
      </c>
      <c r="S146" s="14">
        <v>25</v>
      </c>
      <c r="T146" s="14">
        <v>3</v>
      </c>
      <c r="U146" s="15">
        <v>1</v>
      </c>
      <c r="V146" s="14" t="s">
        <v>472</v>
      </c>
      <c r="W146" s="16">
        <v>67.57851614682771</v>
      </c>
      <c r="X146" s="17">
        <f t="shared" si="20"/>
        <v>0</v>
      </c>
      <c r="Y146" s="17"/>
      <c r="Z146" s="30">
        <v>287</v>
      </c>
      <c r="AA146" s="18" t="s">
        <v>472</v>
      </c>
      <c r="AB146" s="18">
        <v>442</v>
      </c>
      <c r="AC146" s="19">
        <f t="shared" si="21"/>
        <v>6.5405401775864309</v>
      </c>
      <c r="AD146" s="15"/>
    </row>
    <row r="147" spans="1:30" hidden="1" x14ac:dyDescent="0.3">
      <c r="A147" s="7">
        <v>308</v>
      </c>
      <c r="B147" s="8" t="s">
        <v>36</v>
      </c>
      <c r="C147" s="9">
        <v>1437</v>
      </c>
      <c r="D147" s="10">
        <v>766435.8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5"/>
        <v>766435.8</v>
      </c>
      <c r="L147" s="10">
        <f t="shared" si="16"/>
        <v>533.36</v>
      </c>
      <c r="M147" s="10">
        <f t="shared" si="17"/>
        <v>0</v>
      </c>
      <c r="N147" s="10">
        <f t="shared" si="18"/>
        <v>0</v>
      </c>
      <c r="P147" s="171">
        <f>ROUND(Table1[[#This Row],[Column14]]*P$2,2)</f>
        <v>0</v>
      </c>
      <c r="Q147" s="33">
        <f t="shared" si="19"/>
        <v>0</v>
      </c>
      <c r="R147" s="14">
        <v>308</v>
      </c>
      <c r="S147" s="14">
        <v>3</v>
      </c>
      <c r="T147" s="14">
        <v>11</v>
      </c>
      <c r="U147" s="15">
        <v>1</v>
      </c>
      <c r="V147" s="14" t="s">
        <v>473</v>
      </c>
      <c r="W147" s="16">
        <v>180.66722160711555</v>
      </c>
      <c r="X147" s="17">
        <f t="shared" si="20"/>
        <v>0</v>
      </c>
      <c r="Y147" s="17"/>
      <c r="Z147" s="30">
        <v>308</v>
      </c>
      <c r="AA147" s="18" t="s">
        <v>473</v>
      </c>
      <c r="AB147" s="18">
        <v>1437</v>
      </c>
      <c r="AC147" s="19">
        <f t="shared" si="21"/>
        <v>7.9538501074917951</v>
      </c>
      <c r="AD147" s="15"/>
    </row>
    <row r="148" spans="1:30" hidden="1" x14ac:dyDescent="0.3">
      <c r="A148" s="7">
        <v>336</v>
      </c>
      <c r="B148" s="8" t="s">
        <v>38</v>
      </c>
      <c r="C148" s="9">
        <v>3535</v>
      </c>
      <c r="D148" s="10">
        <v>1154752.9099999999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5"/>
        <v>1154752.9099999999</v>
      </c>
      <c r="L148" s="10">
        <f t="shared" si="16"/>
        <v>326.66000000000003</v>
      </c>
      <c r="M148" s="10">
        <f t="shared" si="17"/>
        <v>0</v>
      </c>
      <c r="N148" s="10">
        <f t="shared" si="18"/>
        <v>0</v>
      </c>
      <c r="P148" s="171">
        <f>ROUND(Table1[[#This Row],[Column14]]*P$2,2)</f>
        <v>0</v>
      </c>
      <c r="Q148" s="33">
        <f t="shared" si="19"/>
        <v>0</v>
      </c>
      <c r="R148" s="14">
        <v>336</v>
      </c>
      <c r="S148" s="14">
        <v>14</v>
      </c>
      <c r="T148" s="14">
        <v>6</v>
      </c>
      <c r="U148" s="15">
        <v>1</v>
      </c>
      <c r="V148" s="14" t="s">
        <v>475</v>
      </c>
      <c r="W148" s="16">
        <v>117.13395523908218</v>
      </c>
      <c r="X148" s="17">
        <f t="shared" si="20"/>
        <v>0</v>
      </c>
      <c r="Y148" s="17"/>
      <c r="Z148" s="30">
        <v>336</v>
      </c>
      <c r="AA148" s="18" t="s">
        <v>475</v>
      </c>
      <c r="AB148" s="18">
        <v>3535</v>
      </c>
      <c r="AC148" s="19">
        <f t="shared" si="21"/>
        <v>30.179122636000034</v>
      </c>
      <c r="AD148" s="15"/>
    </row>
    <row r="149" spans="1:30" hidden="1" x14ac:dyDescent="0.3">
      <c r="A149" s="7">
        <v>4263</v>
      </c>
      <c r="B149" s="8" t="s">
        <v>291</v>
      </c>
      <c r="C149" s="9">
        <v>265</v>
      </c>
      <c r="D149" s="10">
        <v>155711.85999999999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5"/>
        <v>155711.85999999999</v>
      </c>
      <c r="L149" s="10">
        <f t="shared" si="16"/>
        <v>587.59</v>
      </c>
      <c r="M149" s="10">
        <f t="shared" si="17"/>
        <v>0</v>
      </c>
      <c r="N149" s="10">
        <f t="shared" si="18"/>
        <v>0</v>
      </c>
      <c r="P149" s="171">
        <f>ROUND(Table1[[#This Row],[Column14]]*P$2,2)</f>
        <v>0</v>
      </c>
      <c r="Q149" s="33">
        <f t="shared" si="19"/>
        <v>0</v>
      </c>
      <c r="R149" s="14">
        <v>4263</v>
      </c>
      <c r="S149" s="14">
        <v>38</v>
      </c>
      <c r="T149" s="14">
        <v>8</v>
      </c>
      <c r="U149" s="15">
        <v>1</v>
      </c>
      <c r="V149" s="14" t="s">
        <v>476</v>
      </c>
      <c r="W149" s="16">
        <v>221.85142151022325</v>
      </c>
      <c r="X149" s="17">
        <f t="shared" si="20"/>
        <v>0</v>
      </c>
      <c r="Y149" s="17"/>
      <c r="Z149" s="30">
        <v>4263</v>
      </c>
      <c r="AA149" s="18" t="s">
        <v>476</v>
      </c>
      <c r="AB149" s="18">
        <v>265</v>
      </c>
      <c r="AC149" s="19">
        <f t="shared" si="21"/>
        <v>1.1944931350723322</v>
      </c>
      <c r="AD149" s="15"/>
    </row>
    <row r="150" spans="1:30" hidden="1" x14ac:dyDescent="0.3">
      <c r="A150" s="7">
        <v>350</v>
      </c>
      <c r="B150" s="8" t="s">
        <v>39</v>
      </c>
      <c r="C150" s="9">
        <v>987</v>
      </c>
      <c r="D150" s="10">
        <v>256817.42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5"/>
        <v>256817.42</v>
      </c>
      <c r="L150" s="10">
        <f t="shared" si="16"/>
        <v>260.2</v>
      </c>
      <c r="M150" s="10">
        <f t="shared" si="17"/>
        <v>0</v>
      </c>
      <c r="N150" s="10">
        <f t="shared" si="18"/>
        <v>0</v>
      </c>
      <c r="P150" s="171">
        <f>ROUND(Table1[[#This Row],[Column14]]*P$2,2)</f>
        <v>0</v>
      </c>
      <c r="Q150" s="33">
        <f t="shared" si="19"/>
        <v>0</v>
      </c>
      <c r="R150" s="14">
        <v>350</v>
      </c>
      <c r="S150" s="14">
        <v>13</v>
      </c>
      <c r="T150" s="14">
        <v>2</v>
      </c>
      <c r="U150" s="15">
        <v>1</v>
      </c>
      <c r="V150" s="14" t="s">
        <v>477</v>
      </c>
      <c r="W150" s="16">
        <v>72.363567177658737</v>
      </c>
      <c r="X150" s="17">
        <f t="shared" si="20"/>
        <v>0</v>
      </c>
      <c r="Y150" s="17"/>
      <c r="Z150" s="30">
        <v>350</v>
      </c>
      <c r="AA150" s="18" t="s">
        <v>477</v>
      </c>
      <c r="AB150" s="18">
        <v>987</v>
      </c>
      <c r="AC150" s="19">
        <f t="shared" si="21"/>
        <v>13.639460276700161</v>
      </c>
      <c r="AD150" s="15"/>
    </row>
    <row r="151" spans="1:30" hidden="1" x14ac:dyDescent="0.3">
      <c r="A151" s="7">
        <v>364</v>
      </c>
      <c r="B151" s="8" t="s">
        <v>40</v>
      </c>
      <c r="C151" s="9">
        <v>365</v>
      </c>
      <c r="D151" s="10">
        <v>170723.4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5"/>
        <v>170723.4</v>
      </c>
      <c r="L151" s="10">
        <f t="shared" si="16"/>
        <v>467.74</v>
      </c>
      <c r="M151" s="10">
        <f t="shared" si="17"/>
        <v>0</v>
      </c>
      <c r="N151" s="10">
        <f t="shared" si="18"/>
        <v>0</v>
      </c>
      <c r="P151" s="171">
        <f>ROUND(Table1[[#This Row],[Column14]]*P$2,2)</f>
        <v>0</v>
      </c>
      <c r="Q151" s="33">
        <f t="shared" si="19"/>
        <v>0</v>
      </c>
      <c r="R151" s="14">
        <v>364</v>
      </c>
      <c r="S151" s="14">
        <v>33</v>
      </c>
      <c r="T151" s="14">
        <v>3</v>
      </c>
      <c r="U151" s="15">
        <v>1</v>
      </c>
      <c r="V151" s="14" t="s">
        <v>478</v>
      </c>
      <c r="W151" s="16">
        <v>101.85794302138851</v>
      </c>
      <c r="X151" s="17">
        <f t="shared" si="20"/>
        <v>0</v>
      </c>
      <c r="Y151" s="17"/>
      <c r="Z151" s="30">
        <v>364</v>
      </c>
      <c r="AA151" s="18" t="s">
        <v>478</v>
      </c>
      <c r="AB151" s="18">
        <v>365</v>
      </c>
      <c r="AC151" s="19">
        <f t="shared" si="21"/>
        <v>3.5834220599109874</v>
      </c>
      <c r="AD151" s="15"/>
    </row>
    <row r="152" spans="1:30" hidden="1" x14ac:dyDescent="0.3">
      <c r="A152" s="47">
        <v>413</v>
      </c>
      <c r="B152" s="48" t="s">
        <v>41</v>
      </c>
      <c r="C152" s="49">
        <v>7428</v>
      </c>
      <c r="D152" s="50">
        <v>1295546.33</v>
      </c>
      <c r="E152" s="50">
        <v>0</v>
      </c>
      <c r="F152" s="50">
        <v>0</v>
      </c>
      <c r="G152" s="50">
        <v>41898.92</v>
      </c>
      <c r="H152" s="50">
        <v>0</v>
      </c>
      <c r="I152" s="50">
        <v>0</v>
      </c>
      <c r="J152" s="50">
        <v>0</v>
      </c>
      <c r="K152" s="50">
        <f t="shared" si="15"/>
        <v>1253647.4100000001</v>
      </c>
      <c r="L152" s="50">
        <f t="shared" si="16"/>
        <v>168.77</v>
      </c>
      <c r="M152" s="50">
        <f t="shared" si="17"/>
        <v>0</v>
      </c>
      <c r="N152" s="50">
        <f t="shared" si="18"/>
        <v>0</v>
      </c>
      <c r="O152" s="51"/>
      <c r="P152" s="172">
        <f>ROUND(Table1[[#This Row],[Column14]]*P$2,2)</f>
        <v>0</v>
      </c>
      <c r="Q152" s="52">
        <f t="shared" si="19"/>
        <v>0</v>
      </c>
      <c r="R152" s="53">
        <v>413</v>
      </c>
      <c r="S152" s="53">
        <v>53</v>
      </c>
      <c r="T152" s="53">
        <v>2</v>
      </c>
      <c r="U152" s="54">
        <v>1</v>
      </c>
      <c r="V152" s="53" t="s">
        <v>479</v>
      </c>
      <c r="W152" s="55">
        <v>16.721677161137425</v>
      </c>
      <c r="X152" s="56">
        <f t="shared" si="20"/>
        <v>0</v>
      </c>
      <c r="Y152" s="56"/>
      <c r="Z152" s="54">
        <v>413</v>
      </c>
      <c r="AA152" s="53" t="s">
        <v>479</v>
      </c>
      <c r="AB152" s="53">
        <v>7428</v>
      </c>
      <c r="AC152" s="20">
        <f t="shared" si="21"/>
        <v>444.21381470414298</v>
      </c>
      <c r="AD152" s="15">
        <v>67</v>
      </c>
    </row>
    <row r="153" spans="1:30" hidden="1" x14ac:dyDescent="0.3">
      <c r="A153" s="7">
        <v>422</v>
      </c>
      <c r="B153" s="8" t="s">
        <v>42</v>
      </c>
      <c r="C153" s="9">
        <v>1225</v>
      </c>
      <c r="D153" s="10">
        <v>617120.17000000004</v>
      </c>
      <c r="E153" s="10">
        <v>0</v>
      </c>
      <c r="F153" s="10">
        <v>0</v>
      </c>
      <c r="G153" s="10">
        <v>8836.5</v>
      </c>
      <c r="H153" s="10">
        <v>0</v>
      </c>
      <c r="I153" s="10">
        <v>0</v>
      </c>
      <c r="J153" s="10">
        <v>0</v>
      </c>
      <c r="K153" s="10">
        <f t="shared" si="15"/>
        <v>608283.67000000004</v>
      </c>
      <c r="L153" s="10">
        <f t="shared" si="16"/>
        <v>496.56</v>
      </c>
      <c r="M153" s="10">
        <f t="shared" si="17"/>
        <v>0</v>
      </c>
      <c r="N153" s="10">
        <f t="shared" si="18"/>
        <v>0</v>
      </c>
      <c r="P153" s="171">
        <f>ROUND(Table1[[#This Row],[Column14]]*P$2,2)</f>
        <v>0</v>
      </c>
      <c r="Q153" s="33">
        <f t="shared" si="19"/>
        <v>0</v>
      </c>
      <c r="R153" s="14">
        <v>422</v>
      </c>
      <c r="S153" s="14">
        <v>53</v>
      </c>
      <c r="T153" s="14">
        <v>2</v>
      </c>
      <c r="U153" s="15">
        <v>1</v>
      </c>
      <c r="V153" s="14" t="s">
        <v>480</v>
      </c>
      <c r="W153" s="16">
        <v>31.518577195878891</v>
      </c>
      <c r="X153" s="17">
        <f t="shared" si="20"/>
        <v>0</v>
      </c>
      <c r="Y153" s="17"/>
      <c r="Z153" s="30">
        <v>422</v>
      </c>
      <c r="AA153" s="18" t="s">
        <v>480</v>
      </c>
      <c r="AB153" s="18">
        <v>1225</v>
      </c>
      <c r="AC153" s="19">
        <f t="shared" si="21"/>
        <v>38.865967597045305</v>
      </c>
      <c r="AD153" s="15"/>
    </row>
    <row r="154" spans="1:30" hidden="1" x14ac:dyDescent="0.3">
      <c r="A154" s="7">
        <v>427</v>
      </c>
      <c r="B154" s="8" t="s">
        <v>43</v>
      </c>
      <c r="C154" s="9">
        <v>241</v>
      </c>
      <c r="D154" s="10">
        <v>129280.31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5"/>
        <v>129280.31</v>
      </c>
      <c r="L154" s="10">
        <f t="shared" si="16"/>
        <v>536.42999999999995</v>
      </c>
      <c r="M154" s="10">
        <f t="shared" si="17"/>
        <v>0</v>
      </c>
      <c r="N154" s="10">
        <f t="shared" si="18"/>
        <v>0</v>
      </c>
      <c r="P154" s="171">
        <f>ROUND(Table1[[#This Row],[Column14]]*P$2,2)</f>
        <v>0</v>
      </c>
      <c r="Q154" s="33">
        <f t="shared" si="19"/>
        <v>0</v>
      </c>
      <c r="R154" s="14">
        <v>427</v>
      </c>
      <c r="S154" s="14">
        <v>33</v>
      </c>
      <c r="T154" s="14">
        <v>3</v>
      </c>
      <c r="U154" s="15">
        <v>1</v>
      </c>
      <c r="V154" s="14" t="s">
        <v>481</v>
      </c>
      <c r="W154" s="16">
        <v>32.306965397469021</v>
      </c>
      <c r="X154" s="17">
        <f t="shared" si="20"/>
        <v>0</v>
      </c>
      <c r="Y154" s="17"/>
      <c r="Z154" s="30">
        <v>427</v>
      </c>
      <c r="AA154" s="18" t="s">
        <v>481</v>
      </c>
      <c r="AB154" s="18">
        <v>241</v>
      </c>
      <c r="AC154" s="19">
        <f t="shared" si="21"/>
        <v>7.4596916496180823</v>
      </c>
      <c r="AD154" s="15"/>
    </row>
    <row r="155" spans="1:30" hidden="1" x14ac:dyDescent="0.3">
      <c r="A155" s="7">
        <v>434</v>
      </c>
      <c r="B155" s="8" t="s">
        <v>44</v>
      </c>
      <c r="C155" s="9">
        <v>1625</v>
      </c>
      <c r="D155" s="10">
        <v>662080.4</v>
      </c>
      <c r="E155" s="10">
        <v>0</v>
      </c>
      <c r="F155" s="10">
        <v>945.07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5"/>
        <v>661135.33000000007</v>
      </c>
      <c r="L155" s="10">
        <f t="shared" si="16"/>
        <v>406.85</v>
      </c>
      <c r="M155" s="10">
        <f t="shared" si="17"/>
        <v>0</v>
      </c>
      <c r="N155" s="10">
        <f t="shared" si="18"/>
        <v>0</v>
      </c>
      <c r="P155" s="171">
        <f>ROUND(Table1[[#This Row],[Column14]]*P$2,2)</f>
        <v>0</v>
      </c>
      <c r="Q155" s="33">
        <f t="shared" si="19"/>
        <v>0</v>
      </c>
      <c r="R155" s="14">
        <v>434</v>
      </c>
      <c r="S155" s="14">
        <v>24</v>
      </c>
      <c r="T155" s="14">
        <v>6</v>
      </c>
      <c r="U155" s="15">
        <v>1</v>
      </c>
      <c r="V155" s="14" t="s">
        <v>482</v>
      </c>
      <c r="W155" s="16">
        <v>206.76706436015147</v>
      </c>
      <c r="X155" s="17">
        <f t="shared" si="20"/>
        <v>0</v>
      </c>
      <c r="Y155" s="17"/>
      <c r="Z155" s="30">
        <v>434</v>
      </c>
      <c r="AA155" s="18" t="s">
        <v>482</v>
      </c>
      <c r="AB155" s="18">
        <v>1625</v>
      </c>
      <c r="AC155" s="19">
        <f t="shared" si="21"/>
        <v>7.8590853191663976</v>
      </c>
      <c r="AD155" s="15"/>
    </row>
    <row r="156" spans="1:30" hidden="1" x14ac:dyDescent="0.3">
      <c r="A156" s="7">
        <v>2240</v>
      </c>
      <c r="B156" s="8" t="s">
        <v>150</v>
      </c>
      <c r="C156" s="9">
        <v>390</v>
      </c>
      <c r="D156" s="10">
        <v>151546.88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5"/>
        <v>151546.88</v>
      </c>
      <c r="L156" s="10">
        <f t="shared" si="16"/>
        <v>388.58</v>
      </c>
      <c r="M156" s="10">
        <f t="shared" si="17"/>
        <v>0</v>
      </c>
      <c r="N156" s="10">
        <f t="shared" si="18"/>
        <v>0</v>
      </c>
      <c r="P156" s="171">
        <f>ROUND(Table1[[#This Row],[Column14]]*P$2,2)</f>
        <v>0</v>
      </c>
      <c r="Q156" s="33">
        <f t="shared" si="19"/>
        <v>0</v>
      </c>
      <c r="R156" s="14">
        <v>2240</v>
      </c>
      <c r="S156" s="14">
        <v>33</v>
      </c>
      <c r="T156" s="14">
        <v>3</v>
      </c>
      <c r="U156" s="15">
        <v>1</v>
      </c>
      <c r="V156" s="14" t="s">
        <v>485</v>
      </c>
      <c r="W156" s="16">
        <v>134.27376681127095</v>
      </c>
      <c r="X156" s="17">
        <f t="shared" si="20"/>
        <v>0</v>
      </c>
      <c r="Y156" s="17"/>
      <c r="Z156" s="30">
        <v>2240</v>
      </c>
      <c r="AA156" s="18" t="s">
        <v>485</v>
      </c>
      <c r="AB156" s="18">
        <v>390</v>
      </c>
      <c r="AC156" s="19">
        <f t="shared" si="21"/>
        <v>2.9045137353461317</v>
      </c>
      <c r="AD156" s="15"/>
    </row>
    <row r="157" spans="1:30" hidden="1" x14ac:dyDescent="0.3">
      <c r="A157" s="7">
        <v>476</v>
      </c>
      <c r="B157" s="8" t="s">
        <v>47</v>
      </c>
      <c r="C157" s="9">
        <v>1762</v>
      </c>
      <c r="D157" s="10">
        <v>869191.77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5"/>
        <v>869191.77</v>
      </c>
      <c r="L157" s="10">
        <f t="shared" si="16"/>
        <v>493.3</v>
      </c>
      <c r="M157" s="10">
        <f t="shared" si="17"/>
        <v>0</v>
      </c>
      <c r="N157" s="10">
        <f t="shared" si="18"/>
        <v>0</v>
      </c>
      <c r="P157" s="171">
        <f>ROUND(Table1[[#This Row],[Column14]]*P$2,2)</f>
        <v>0</v>
      </c>
      <c r="Q157" s="33">
        <f t="shared" si="19"/>
        <v>0</v>
      </c>
      <c r="R157" s="14">
        <v>476</v>
      </c>
      <c r="S157" s="14">
        <v>27</v>
      </c>
      <c r="T157" s="14">
        <v>4</v>
      </c>
      <c r="U157" s="15">
        <v>1</v>
      </c>
      <c r="V157" s="14" t="s">
        <v>486</v>
      </c>
      <c r="W157" s="16">
        <v>462.22322036532211</v>
      </c>
      <c r="X157" s="17">
        <f t="shared" si="20"/>
        <v>0</v>
      </c>
      <c r="Y157" s="17"/>
      <c r="Z157" s="30">
        <v>476</v>
      </c>
      <c r="AA157" s="18" t="s">
        <v>486</v>
      </c>
      <c r="AB157" s="18">
        <v>1762</v>
      </c>
      <c r="AC157" s="19">
        <f t="shared" si="21"/>
        <v>3.8120109989441642</v>
      </c>
      <c r="AD157" s="15"/>
    </row>
    <row r="158" spans="1:30" hidden="1" x14ac:dyDescent="0.3">
      <c r="A158" s="7">
        <v>602</v>
      </c>
      <c r="B158" s="8" t="s">
        <v>51</v>
      </c>
      <c r="C158" s="9">
        <v>845</v>
      </c>
      <c r="D158" s="10">
        <v>432857.79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5"/>
        <v>432857.79</v>
      </c>
      <c r="L158" s="10">
        <f t="shared" si="16"/>
        <v>512.26</v>
      </c>
      <c r="M158" s="10">
        <f t="shared" si="17"/>
        <v>0</v>
      </c>
      <c r="N158" s="10">
        <f t="shared" si="18"/>
        <v>0</v>
      </c>
      <c r="P158" s="171">
        <f>ROUND(Table1[[#This Row],[Column14]]*P$2,2)</f>
        <v>0</v>
      </c>
      <c r="Q158" s="33">
        <f t="shared" si="19"/>
        <v>0</v>
      </c>
      <c r="R158" s="14">
        <v>602</v>
      </c>
      <c r="S158" s="14">
        <v>58</v>
      </c>
      <c r="T158" s="14">
        <v>8</v>
      </c>
      <c r="U158" s="15">
        <v>1</v>
      </c>
      <c r="V158" s="14" t="s">
        <v>489</v>
      </c>
      <c r="W158" s="16">
        <v>152.05329634633827</v>
      </c>
      <c r="X158" s="17">
        <f t="shared" si="20"/>
        <v>0</v>
      </c>
      <c r="Y158" s="17"/>
      <c r="Z158" s="30">
        <v>602</v>
      </c>
      <c r="AA158" s="18" t="s">
        <v>489</v>
      </c>
      <c r="AB158" s="18">
        <v>845</v>
      </c>
      <c r="AC158" s="19">
        <f t="shared" si="21"/>
        <v>5.5572619621169377</v>
      </c>
      <c r="AD158" s="15"/>
    </row>
    <row r="159" spans="1:30" hidden="1" x14ac:dyDescent="0.3">
      <c r="A159" s="7">
        <v>609</v>
      </c>
      <c r="B159" s="8" t="s">
        <v>52</v>
      </c>
      <c r="C159" s="9">
        <v>842</v>
      </c>
      <c r="D159" s="10">
        <v>318916.5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5"/>
        <v>318916.5</v>
      </c>
      <c r="L159" s="10">
        <f t="shared" si="16"/>
        <v>378.76</v>
      </c>
      <c r="M159" s="10">
        <f t="shared" si="17"/>
        <v>0</v>
      </c>
      <c r="N159" s="10">
        <f t="shared" si="18"/>
        <v>0</v>
      </c>
      <c r="P159" s="171">
        <f>ROUND(Table1[[#This Row],[Column14]]*P$2,2)</f>
        <v>0</v>
      </c>
      <c r="Q159" s="33">
        <f t="shared" si="19"/>
        <v>0</v>
      </c>
      <c r="R159" s="14">
        <v>609</v>
      </c>
      <c r="S159" s="14">
        <v>22</v>
      </c>
      <c r="T159" s="14">
        <v>3</v>
      </c>
      <c r="U159" s="15">
        <v>1</v>
      </c>
      <c r="V159" s="14" t="s">
        <v>490</v>
      </c>
      <c r="W159" s="16">
        <v>175.52008901597614</v>
      </c>
      <c r="X159" s="17">
        <f t="shared" si="20"/>
        <v>0</v>
      </c>
      <c r="Y159" s="17"/>
      <c r="Z159" s="30">
        <v>609</v>
      </c>
      <c r="AA159" s="18" t="s">
        <v>490</v>
      </c>
      <c r="AB159" s="18">
        <v>842</v>
      </c>
      <c r="AC159" s="19">
        <f t="shared" si="21"/>
        <v>4.7971716782992271</v>
      </c>
      <c r="AD159" s="15"/>
    </row>
    <row r="160" spans="1:30" hidden="1" x14ac:dyDescent="0.3">
      <c r="A160" s="7">
        <v>658</v>
      </c>
      <c r="B160" s="8" t="s">
        <v>57</v>
      </c>
      <c r="C160" s="9">
        <v>908</v>
      </c>
      <c r="D160" s="10">
        <v>347888.82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5"/>
        <v>347888.82</v>
      </c>
      <c r="L160" s="10">
        <f t="shared" si="16"/>
        <v>383.14</v>
      </c>
      <c r="M160" s="10">
        <f t="shared" si="17"/>
        <v>0</v>
      </c>
      <c r="N160" s="10">
        <f t="shared" si="18"/>
        <v>0</v>
      </c>
      <c r="P160" s="171">
        <f>ROUND(Table1[[#This Row],[Column14]]*P$2,2)</f>
        <v>0</v>
      </c>
      <c r="Q160" s="33">
        <f t="shared" si="19"/>
        <v>0</v>
      </c>
      <c r="R160" s="14">
        <v>658</v>
      </c>
      <c r="S160" s="14">
        <v>8</v>
      </c>
      <c r="T160" s="14">
        <v>7</v>
      </c>
      <c r="U160" s="15">
        <v>1</v>
      </c>
      <c r="V160" s="14" t="s">
        <v>494</v>
      </c>
      <c r="W160" s="16">
        <v>62.846641459253874</v>
      </c>
      <c r="X160" s="17">
        <f t="shared" si="20"/>
        <v>0</v>
      </c>
      <c r="Y160" s="17"/>
      <c r="Z160" s="30">
        <v>658</v>
      </c>
      <c r="AA160" s="18" t="s">
        <v>494</v>
      </c>
      <c r="AB160" s="18">
        <v>908</v>
      </c>
      <c r="AC160" s="19">
        <f t="shared" si="21"/>
        <v>14.447868317493063</v>
      </c>
      <c r="AD160" s="15"/>
    </row>
    <row r="161" spans="1:30" hidden="1" x14ac:dyDescent="0.3">
      <c r="A161" s="7">
        <v>665</v>
      </c>
      <c r="B161" s="8" t="s">
        <v>58</v>
      </c>
      <c r="C161" s="9">
        <v>661</v>
      </c>
      <c r="D161" s="10">
        <v>241878.96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5"/>
        <v>241878.96</v>
      </c>
      <c r="L161" s="10">
        <f t="shared" si="16"/>
        <v>365.93</v>
      </c>
      <c r="M161" s="10">
        <f t="shared" si="17"/>
        <v>0</v>
      </c>
      <c r="N161" s="10">
        <f t="shared" si="18"/>
        <v>0</v>
      </c>
      <c r="P161" s="171">
        <f>ROUND(Table1[[#This Row],[Column14]]*P$2,2)</f>
        <v>0</v>
      </c>
      <c r="Q161" s="33">
        <f t="shared" si="19"/>
        <v>0</v>
      </c>
      <c r="R161" s="14">
        <v>665</v>
      </c>
      <c r="S161" s="14">
        <v>30</v>
      </c>
      <c r="T161" s="14">
        <v>2</v>
      </c>
      <c r="U161" s="15">
        <v>3</v>
      </c>
      <c r="V161" s="14" t="s">
        <v>495</v>
      </c>
      <c r="W161" s="16">
        <v>32.659999999999997</v>
      </c>
      <c r="X161" s="17">
        <f t="shared" si="20"/>
        <v>0</v>
      </c>
      <c r="Y161" s="17"/>
      <c r="Z161" s="30">
        <v>665</v>
      </c>
      <c r="AA161" s="18" t="s">
        <v>495</v>
      </c>
      <c r="AB161" s="18">
        <v>661</v>
      </c>
      <c r="AC161" s="19">
        <f t="shared" si="21"/>
        <v>20.23882424984691</v>
      </c>
      <c r="AD161" s="15"/>
    </row>
    <row r="162" spans="1:30" hidden="1" x14ac:dyDescent="0.3">
      <c r="A162" s="7">
        <v>700</v>
      </c>
      <c r="B162" s="8" t="s">
        <v>59</v>
      </c>
      <c r="C162" s="9">
        <v>1056</v>
      </c>
      <c r="D162" s="10">
        <v>398071.03</v>
      </c>
      <c r="E162" s="10">
        <v>0</v>
      </c>
      <c r="F162" s="10">
        <v>0</v>
      </c>
      <c r="G162" s="10">
        <v>4954.84</v>
      </c>
      <c r="H162" s="10">
        <v>0</v>
      </c>
      <c r="I162" s="10">
        <v>0</v>
      </c>
      <c r="J162" s="10">
        <v>0</v>
      </c>
      <c r="K162" s="10">
        <f t="shared" si="15"/>
        <v>393116.19</v>
      </c>
      <c r="L162" s="10">
        <f t="shared" si="16"/>
        <v>372.27</v>
      </c>
      <c r="M162" s="10">
        <f t="shared" si="17"/>
        <v>0</v>
      </c>
      <c r="N162" s="10">
        <f t="shared" si="18"/>
        <v>0</v>
      </c>
      <c r="P162" s="171">
        <f>ROUND(Table1[[#This Row],[Column14]]*P$2,2)</f>
        <v>0</v>
      </c>
      <c r="Q162" s="33">
        <f t="shared" si="19"/>
        <v>0</v>
      </c>
      <c r="R162" s="14">
        <v>700</v>
      </c>
      <c r="S162" s="14">
        <v>23</v>
      </c>
      <c r="T162" s="14">
        <v>2</v>
      </c>
      <c r="U162" s="15">
        <v>1</v>
      </c>
      <c r="V162" s="14" t="s">
        <v>496</v>
      </c>
      <c r="W162" s="16">
        <v>101.27748297771264</v>
      </c>
      <c r="X162" s="17">
        <f t="shared" si="20"/>
        <v>0</v>
      </c>
      <c r="Y162" s="17"/>
      <c r="Z162" s="30">
        <v>700</v>
      </c>
      <c r="AA162" s="18" t="s">
        <v>496</v>
      </c>
      <c r="AB162" s="18">
        <v>1056</v>
      </c>
      <c r="AC162" s="19">
        <f t="shared" si="21"/>
        <v>10.42679941238652</v>
      </c>
      <c r="AD162" s="15"/>
    </row>
    <row r="163" spans="1:30" hidden="1" x14ac:dyDescent="0.3">
      <c r="A163" s="47">
        <v>721</v>
      </c>
      <c r="B163" s="48" t="s">
        <v>61</v>
      </c>
      <c r="C163" s="49">
        <v>1686</v>
      </c>
      <c r="D163" s="50">
        <v>462962.23</v>
      </c>
      <c r="E163" s="50">
        <v>7941.5</v>
      </c>
      <c r="F163" s="50">
        <v>0</v>
      </c>
      <c r="G163" s="50">
        <v>5458.9</v>
      </c>
      <c r="H163" s="50">
        <v>0</v>
      </c>
      <c r="I163" s="50">
        <v>0</v>
      </c>
      <c r="J163" s="50">
        <v>0</v>
      </c>
      <c r="K163" s="50">
        <f t="shared" si="15"/>
        <v>449561.82999999996</v>
      </c>
      <c r="L163" s="50">
        <f t="shared" si="16"/>
        <v>266.64</v>
      </c>
      <c r="M163" s="50">
        <f t="shared" si="17"/>
        <v>0</v>
      </c>
      <c r="N163" s="50">
        <f t="shared" si="18"/>
        <v>0</v>
      </c>
      <c r="O163" s="51"/>
      <c r="P163" s="172">
        <f>ROUND(Table1[[#This Row],[Column14]]*P$2,2)</f>
        <v>0</v>
      </c>
      <c r="Q163" s="52">
        <f t="shared" si="19"/>
        <v>0</v>
      </c>
      <c r="R163" s="53">
        <v>721</v>
      </c>
      <c r="S163" s="53">
        <v>40</v>
      </c>
      <c r="T163" s="53">
        <v>1</v>
      </c>
      <c r="U163" s="54">
        <v>1</v>
      </c>
      <c r="V163" s="53" t="s">
        <v>497</v>
      </c>
      <c r="W163" s="55">
        <v>4.4006273441846062</v>
      </c>
      <c r="X163" s="56">
        <f t="shared" si="20"/>
        <v>0</v>
      </c>
      <c r="Y163" s="56"/>
      <c r="Z163" s="54">
        <v>721</v>
      </c>
      <c r="AA163" s="53" t="s">
        <v>497</v>
      </c>
      <c r="AB163" s="53">
        <v>1686</v>
      </c>
      <c r="AC163" s="20">
        <f t="shared" si="21"/>
        <v>383.1271925872195</v>
      </c>
      <c r="AD163" s="15">
        <v>63</v>
      </c>
    </row>
    <row r="164" spans="1:30" hidden="1" x14ac:dyDescent="0.3">
      <c r="A164" s="7">
        <v>777</v>
      </c>
      <c r="B164" s="8" t="s">
        <v>63</v>
      </c>
      <c r="C164" s="9">
        <v>3280</v>
      </c>
      <c r="D164" s="10">
        <v>1664608.59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5"/>
        <v>1664608.59</v>
      </c>
      <c r="L164" s="10">
        <f t="shared" si="16"/>
        <v>507.5</v>
      </c>
      <c r="M164" s="10">
        <f t="shared" si="17"/>
        <v>0</v>
      </c>
      <c r="N164" s="10">
        <f t="shared" si="18"/>
        <v>0</v>
      </c>
      <c r="P164" s="171">
        <f>ROUND(Table1[[#This Row],[Column14]]*P$2,2)</f>
        <v>0</v>
      </c>
      <c r="Q164" s="33">
        <f t="shared" si="19"/>
        <v>0</v>
      </c>
      <c r="R164" s="14">
        <v>777</v>
      </c>
      <c r="S164" s="14">
        <v>51</v>
      </c>
      <c r="T164" s="14">
        <v>2</v>
      </c>
      <c r="U164" s="15">
        <v>1</v>
      </c>
      <c r="V164" s="14" t="s">
        <v>499</v>
      </c>
      <c r="W164" s="16">
        <v>100.19682194203602</v>
      </c>
      <c r="X164" s="17">
        <f t="shared" si="20"/>
        <v>0</v>
      </c>
      <c r="Y164" s="17"/>
      <c r="Z164" s="30">
        <v>777</v>
      </c>
      <c r="AA164" s="18" t="s">
        <v>499</v>
      </c>
      <c r="AB164" s="18">
        <v>3280</v>
      </c>
      <c r="AC164" s="19">
        <f t="shared" si="21"/>
        <v>32.735569216930692</v>
      </c>
      <c r="AD164" s="15"/>
    </row>
    <row r="165" spans="1:30" hidden="1" x14ac:dyDescent="0.3">
      <c r="A165" s="7">
        <v>870</v>
      </c>
      <c r="B165" s="8" t="s">
        <v>65</v>
      </c>
      <c r="C165" s="9">
        <v>851</v>
      </c>
      <c r="D165" s="10">
        <v>488594.99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5"/>
        <v>488594.99</v>
      </c>
      <c r="L165" s="10">
        <f t="shared" si="16"/>
        <v>574.14</v>
      </c>
      <c r="M165" s="10">
        <f t="shared" si="17"/>
        <v>0</v>
      </c>
      <c r="N165" s="10">
        <f t="shared" si="18"/>
        <v>0</v>
      </c>
      <c r="P165" s="171">
        <f>ROUND(Table1[[#This Row],[Column14]]*P$2,2)</f>
        <v>0</v>
      </c>
      <c r="Q165" s="33">
        <f t="shared" si="19"/>
        <v>0</v>
      </c>
      <c r="R165" s="14">
        <v>870</v>
      </c>
      <c r="S165" s="14">
        <v>9</v>
      </c>
      <c r="T165" s="14">
        <v>10</v>
      </c>
      <c r="U165" s="15">
        <v>1</v>
      </c>
      <c r="V165" s="14" t="s">
        <v>501</v>
      </c>
      <c r="W165" s="16">
        <v>151.78799813753579</v>
      </c>
      <c r="X165" s="17">
        <f t="shared" si="20"/>
        <v>0</v>
      </c>
      <c r="Y165" s="17"/>
      <c r="Z165" s="30">
        <v>870</v>
      </c>
      <c r="AA165" s="18" t="s">
        <v>501</v>
      </c>
      <c r="AB165" s="18">
        <v>851</v>
      </c>
      <c r="AC165" s="19">
        <f t="shared" si="21"/>
        <v>5.606503876735399</v>
      </c>
      <c r="AD165" s="15"/>
    </row>
    <row r="166" spans="1:30" hidden="1" x14ac:dyDescent="0.3">
      <c r="A166" s="7">
        <v>882</v>
      </c>
      <c r="B166" s="8" t="s">
        <v>66</v>
      </c>
      <c r="C166" s="9">
        <v>386</v>
      </c>
      <c r="D166" s="10">
        <v>217652.48000000001</v>
      </c>
      <c r="E166" s="10">
        <v>0</v>
      </c>
      <c r="F166" s="10">
        <v>3183.72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5"/>
        <v>214468.76</v>
      </c>
      <c r="L166" s="10">
        <f t="shared" si="16"/>
        <v>555.62</v>
      </c>
      <c r="M166" s="10">
        <f t="shared" si="17"/>
        <v>0</v>
      </c>
      <c r="N166" s="10">
        <f t="shared" si="18"/>
        <v>0</v>
      </c>
      <c r="P166" s="171">
        <f>ROUND(Table1[[#This Row],[Column14]]*P$2,2)</f>
        <v>0</v>
      </c>
      <c r="Q166" s="33">
        <f t="shared" si="19"/>
        <v>0</v>
      </c>
      <c r="R166" s="14">
        <v>882</v>
      </c>
      <c r="S166" s="14">
        <v>11</v>
      </c>
      <c r="T166" s="14">
        <v>5</v>
      </c>
      <c r="U166" s="15">
        <v>1</v>
      </c>
      <c r="V166" s="14" t="s">
        <v>502</v>
      </c>
      <c r="W166" s="16">
        <v>83.230428337131286</v>
      </c>
      <c r="X166" s="17">
        <f t="shared" si="20"/>
        <v>0</v>
      </c>
      <c r="Y166" s="17"/>
      <c r="Z166" s="30">
        <v>882</v>
      </c>
      <c r="AA166" s="18" t="s">
        <v>502</v>
      </c>
      <c r="AB166" s="18">
        <v>386</v>
      </c>
      <c r="AC166" s="19">
        <f t="shared" si="21"/>
        <v>4.6377269432818142</v>
      </c>
      <c r="AD166" s="15"/>
    </row>
    <row r="167" spans="1:30" hidden="1" x14ac:dyDescent="0.3">
      <c r="A167" s="7">
        <v>896</v>
      </c>
      <c r="B167" s="8" t="s">
        <v>67</v>
      </c>
      <c r="C167" s="9">
        <v>864</v>
      </c>
      <c r="D167" s="10">
        <v>422898.7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5"/>
        <v>422898.7</v>
      </c>
      <c r="L167" s="10">
        <f t="shared" si="16"/>
        <v>489.47</v>
      </c>
      <c r="M167" s="10">
        <f t="shared" si="17"/>
        <v>0</v>
      </c>
      <c r="N167" s="10">
        <f t="shared" si="18"/>
        <v>0</v>
      </c>
      <c r="P167" s="171">
        <f>ROUND(Table1[[#This Row],[Column14]]*P$2,2)</f>
        <v>0</v>
      </c>
      <c r="Q167" s="33">
        <f t="shared" si="19"/>
        <v>0</v>
      </c>
      <c r="R167" s="14">
        <v>896</v>
      </c>
      <c r="S167" s="14">
        <v>13</v>
      </c>
      <c r="T167" s="14">
        <v>2</v>
      </c>
      <c r="U167" s="15">
        <v>1</v>
      </c>
      <c r="V167" s="14" t="s">
        <v>503</v>
      </c>
      <c r="W167" s="16">
        <v>65.27705352004719</v>
      </c>
      <c r="X167" s="17">
        <f t="shared" si="20"/>
        <v>0</v>
      </c>
      <c r="Y167" s="17"/>
      <c r="Z167" s="30">
        <v>896</v>
      </c>
      <c r="AA167" s="18" t="s">
        <v>503</v>
      </c>
      <c r="AB167" s="18">
        <v>864</v>
      </c>
      <c r="AC167" s="19">
        <f t="shared" si="21"/>
        <v>13.235891533227026</v>
      </c>
      <c r="AD167" s="15"/>
    </row>
    <row r="168" spans="1:30" hidden="1" x14ac:dyDescent="0.3">
      <c r="A168" s="7">
        <v>903</v>
      </c>
      <c r="B168" s="8" t="s">
        <v>68</v>
      </c>
      <c r="C168" s="9">
        <v>909</v>
      </c>
      <c r="D168" s="10">
        <v>409603.1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5"/>
        <v>409603.1</v>
      </c>
      <c r="L168" s="10">
        <f t="shared" si="16"/>
        <v>450.61</v>
      </c>
      <c r="M168" s="10">
        <f t="shared" si="17"/>
        <v>0</v>
      </c>
      <c r="N168" s="10">
        <f t="shared" si="18"/>
        <v>0</v>
      </c>
      <c r="P168" s="171">
        <f>ROUND(Table1[[#This Row],[Column14]]*P$2,2)</f>
        <v>0</v>
      </c>
      <c r="Q168" s="33">
        <f t="shared" si="19"/>
        <v>0</v>
      </c>
      <c r="R168" s="14">
        <v>903</v>
      </c>
      <c r="S168" s="14">
        <v>3</v>
      </c>
      <c r="T168" s="14">
        <v>11</v>
      </c>
      <c r="U168" s="15">
        <v>1</v>
      </c>
      <c r="V168" s="14" t="s">
        <v>504</v>
      </c>
      <c r="W168" s="16">
        <v>68.859355154193764</v>
      </c>
      <c r="X168" s="17">
        <f t="shared" si="20"/>
        <v>0</v>
      </c>
      <c r="Y168" s="17"/>
      <c r="Z168" s="30">
        <v>903</v>
      </c>
      <c r="AA168" s="18" t="s">
        <v>504</v>
      </c>
      <c r="AB168" s="18">
        <v>909</v>
      </c>
      <c r="AC168" s="19">
        <f t="shared" si="21"/>
        <v>13.200820686811774</v>
      </c>
      <c r="AD168" s="15"/>
    </row>
    <row r="169" spans="1:30" hidden="1" x14ac:dyDescent="0.3">
      <c r="A169" s="7">
        <v>1029</v>
      </c>
      <c r="B169" s="8" t="s">
        <v>73</v>
      </c>
      <c r="C169" s="9">
        <v>1091</v>
      </c>
      <c r="D169" s="10">
        <v>453992.78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5"/>
        <v>453992.78</v>
      </c>
      <c r="L169" s="10">
        <f t="shared" si="16"/>
        <v>416.13</v>
      </c>
      <c r="M169" s="10">
        <f t="shared" si="17"/>
        <v>0</v>
      </c>
      <c r="N169" s="10">
        <f t="shared" si="18"/>
        <v>0</v>
      </c>
      <c r="P169" s="171">
        <f>ROUND(Table1[[#This Row],[Column14]]*P$2,2)</f>
        <v>0</v>
      </c>
      <c r="Q169" s="33">
        <f t="shared" si="19"/>
        <v>0</v>
      </c>
      <c r="R169" s="14">
        <v>1029</v>
      </c>
      <c r="S169" s="14">
        <v>59</v>
      </c>
      <c r="T169" s="14">
        <v>7</v>
      </c>
      <c r="U169" s="15">
        <v>1</v>
      </c>
      <c r="V169" s="14" t="s">
        <v>73</v>
      </c>
      <c r="W169" s="16">
        <v>38.111918036149198</v>
      </c>
      <c r="X169" s="17">
        <f t="shared" si="20"/>
        <v>0</v>
      </c>
      <c r="Y169" s="17"/>
      <c r="Z169" s="30">
        <v>1029</v>
      </c>
      <c r="AA169" s="18" t="s">
        <v>73</v>
      </c>
      <c r="AB169" s="18">
        <v>1091</v>
      </c>
      <c r="AC169" s="19">
        <f t="shared" si="21"/>
        <v>28.626216055701665</v>
      </c>
      <c r="AD169" s="15"/>
    </row>
    <row r="170" spans="1:30" hidden="1" x14ac:dyDescent="0.3">
      <c r="A170" s="47">
        <v>1015</v>
      </c>
      <c r="B170" s="48" t="s">
        <v>72</v>
      </c>
      <c r="C170" s="49">
        <v>2945</v>
      </c>
      <c r="D170" s="50">
        <v>954216.84</v>
      </c>
      <c r="E170" s="50">
        <v>0</v>
      </c>
      <c r="F170" s="50">
        <v>0</v>
      </c>
      <c r="G170" s="50">
        <v>0</v>
      </c>
      <c r="H170" s="50">
        <v>0</v>
      </c>
      <c r="I170" s="50">
        <v>0</v>
      </c>
      <c r="J170" s="50">
        <v>0</v>
      </c>
      <c r="K170" s="50">
        <f t="shared" si="15"/>
        <v>954216.84</v>
      </c>
      <c r="L170" s="50">
        <f t="shared" si="16"/>
        <v>324.01</v>
      </c>
      <c r="M170" s="50">
        <f t="shared" si="17"/>
        <v>0</v>
      </c>
      <c r="N170" s="50">
        <f t="shared" si="18"/>
        <v>0</v>
      </c>
      <c r="O170" s="51"/>
      <c r="P170" s="172">
        <f>ROUND(Table1[[#This Row],[Column14]]*P$2,2)</f>
        <v>0</v>
      </c>
      <c r="Q170" s="52">
        <f t="shared" si="19"/>
        <v>0</v>
      </c>
      <c r="R170" s="53">
        <v>1015</v>
      </c>
      <c r="S170" s="53">
        <v>45</v>
      </c>
      <c r="T170" s="53">
        <v>1</v>
      </c>
      <c r="U170" s="54">
        <v>1</v>
      </c>
      <c r="V170" s="53" t="s">
        <v>508</v>
      </c>
      <c r="W170" s="55">
        <v>35.544042899287568</v>
      </c>
      <c r="X170" s="56">
        <f t="shared" si="20"/>
        <v>0</v>
      </c>
      <c r="Y170" s="56"/>
      <c r="Z170" s="54">
        <v>1015</v>
      </c>
      <c r="AA170" s="53" t="s">
        <v>508</v>
      </c>
      <c r="AB170" s="53">
        <v>2945</v>
      </c>
      <c r="AC170" s="20">
        <f t="shared" si="21"/>
        <v>82.854952891670877</v>
      </c>
      <c r="AD170" s="15">
        <v>24</v>
      </c>
    </row>
    <row r="171" spans="1:30" hidden="1" x14ac:dyDescent="0.3">
      <c r="A171" s="7">
        <v>5054</v>
      </c>
      <c r="B171" s="8" t="s">
        <v>337</v>
      </c>
      <c r="C171" s="9">
        <v>1183</v>
      </c>
      <c r="D171" s="10">
        <v>489250.16</v>
      </c>
      <c r="E171" s="10">
        <v>260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5"/>
        <v>488990.16</v>
      </c>
      <c r="L171" s="10">
        <f t="shared" si="16"/>
        <v>413.35</v>
      </c>
      <c r="M171" s="10">
        <f t="shared" si="17"/>
        <v>0</v>
      </c>
      <c r="N171" s="10">
        <f t="shared" si="18"/>
        <v>0</v>
      </c>
      <c r="P171" s="171">
        <f>ROUND(Table1[[#This Row],[Column14]]*P$2,2)</f>
        <v>0</v>
      </c>
      <c r="Q171" s="33">
        <f t="shared" si="19"/>
        <v>0</v>
      </c>
      <c r="R171" s="14">
        <v>5054</v>
      </c>
      <c r="S171" s="14">
        <v>30</v>
      </c>
      <c r="T171" s="14">
        <v>2</v>
      </c>
      <c r="U171" s="15">
        <v>2</v>
      </c>
      <c r="V171" s="14" t="s">
        <v>509</v>
      </c>
      <c r="W171" s="16">
        <v>140.24</v>
      </c>
      <c r="X171" s="17">
        <f t="shared" si="20"/>
        <v>0</v>
      </c>
      <c r="Y171" s="17"/>
      <c r="Z171" s="30">
        <v>5054</v>
      </c>
      <c r="AA171" s="18" t="s">
        <v>509</v>
      </c>
      <c r="AB171" s="18">
        <v>1183</v>
      </c>
      <c r="AC171" s="19">
        <f t="shared" si="21"/>
        <v>8.4355390758699365</v>
      </c>
      <c r="AD171" s="15"/>
    </row>
    <row r="172" spans="1:30" hidden="1" x14ac:dyDescent="0.3">
      <c r="A172" s="7">
        <v>1085</v>
      </c>
      <c r="B172" s="8" t="s">
        <v>76</v>
      </c>
      <c r="C172" s="9">
        <v>1129</v>
      </c>
      <c r="D172" s="10">
        <v>401075.87</v>
      </c>
      <c r="E172" s="10">
        <v>0</v>
      </c>
      <c r="F172" s="10">
        <v>0</v>
      </c>
      <c r="G172" s="10">
        <v>1160.94</v>
      </c>
      <c r="H172" s="10">
        <v>0</v>
      </c>
      <c r="I172" s="10">
        <v>0</v>
      </c>
      <c r="J172" s="10">
        <v>0</v>
      </c>
      <c r="K172" s="10">
        <f t="shared" si="15"/>
        <v>399914.93</v>
      </c>
      <c r="L172" s="10">
        <f t="shared" si="16"/>
        <v>354.22</v>
      </c>
      <c r="M172" s="10">
        <f t="shared" si="17"/>
        <v>0</v>
      </c>
      <c r="N172" s="10">
        <f t="shared" si="18"/>
        <v>0</v>
      </c>
      <c r="P172" s="171">
        <f>ROUND(Table1[[#This Row],[Column14]]*P$2,2)</f>
        <v>0</v>
      </c>
      <c r="Q172" s="33">
        <f t="shared" si="19"/>
        <v>0</v>
      </c>
      <c r="R172" s="14">
        <v>1085</v>
      </c>
      <c r="S172" s="14">
        <v>8</v>
      </c>
      <c r="T172" s="14">
        <v>7</v>
      </c>
      <c r="U172" s="15">
        <v>1</v>
      </c>
      <c r="V172" s="14" t="s">
        <v>512</v>
      </c>
      <c r="W172" s="16">
        <v>119.15803852245647</v>
      </c>
      <c r="X172" s="17">
        <f t="shared" si="20"/>
        <v>0</v>
      </c>
      <c r="Y172" s="17"/>
      <c r="Z172" s="30">
        <v>1085</v>
      </c>
      <c r="AA172" s="18" t="s">
        <v>512</v>
      </c>
      <c r="AB172" s="18">
        <v>1129</v>
      </c>
      <c r="AC172" s="19">
        <f t="shared" si="21"/>
        <v>9.4748118884755659</v>
      </c>
      <c r="AD172" s="15"/>
    </row>
    <row r="173" spans="1:30" hidden="1" x14ac:dyDescent="0.3">
      <c r="A173" s="7">
        <v>1092</v>
      </c>
      <c r="B173" s="8" t="s">
        <v>77</v>
      </c>
      <c r="C173" s="9">
        <v>5274</v>
      </c>
      <c r="D173" s="10">
        <v>2970821.94</v>
      </c>
      <c r="E173" s="10">
        <v>0</v>
      </c>
      <c r="F173" s="10">
        <v>0</v>
      </c>
      <c r="G173" s="10">
        <v>1105.5</v>
      </c>
      <c r="H173" s="10">
        <v>0</v>
      </c>
      <c r="I173" s="10">
        <v>0</v>
      </c>
      <c r="J173" s="10">
        <v>0</v>
      </c>
      <c r="K173" s="10">
        <f t="shared" si="15"/>
        <v>2969716.44</v>
      </c>
      <c r="L173" s="10">
        <f t="shared" si="16"/>
        <v>563.09</v>
      </c>
      <c r="M173" s="10">
        <f t="shared" si="17"/>
        <v>0</v>
      </c>
      <c r="N173" s="10">
        <f t="shared" si="18"/>
        <v>0</v>
      </c>
      <c r="P173" s="171">
        <f>ROUND(Table1[[#This Row],[Column14]]*P$2,2)</f>
        <v>0</v>
      </c>
      <c r="Q173" s="33">
        <f t="shared" si="19"/>
        <v>0</v>
      </c>
      <c r="R173" s="14">
        <v>1092</v>
      </c>
      <c r="S173" s="14">
        <v>9</v>
      </c>
      <c r="T173" s="14">
        <v>10</v>
      </c>
      <c r="U173" s="15">
        <v>1</v>
      </c>
      <c r="V173" s="14" t="s">
        <v>513</v>
      </c>
      <c r="W173" s="16">
        <v>227.41064893694102</v>
      </c>
      <c r="X173" s="17">
        <f t="shared" si="20"/>
        <v>0</v>
      </c>
      <c r="Y173" s="17"/>
      <c r="Z173" s="30">
        <v>1092</v>
      </c>
      <c r="AA173" s="18" t="s">
        <v>513</v>
      </c>
      <c r="AB173" s="18">
        <v>5274</v>
      </c>
      <c r="AC173" s="19">
        <f t="shared" si="21"/>
        <v>23.191526098949016</v>
      </c>
      <c r="AD173" s="15"/>
    </row>
    <row r="174" spans="1:30" hidden="1" x14ac:dyDescent="0.3">
      <c r="A174" s="7">
        <v>1120</v>
      </c>
      <c r="B174" s="8" t="s">
        <v>78</v>
      </c>
      <c r="C174" s="9">
        <v>338</v>
      </c>
      <c r="D174" s="10">
        <v>154049.81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5"/>
        <v>154049.81</v>
      </c>
      <c r="L174" s="10">
        <f t="shared" si="16"/>
        <v>455.77</v>
      </c>
      <c r="M174" s="10">
        <f t="shared" si="17"/>
        <v>0</v>
      </c>
      <c r="N174" s="10">
        <f t="shared" si="18"/>
        <v>0</v>
      </c>
      <c r="P174" s="171">
        <f>ROUND(Table1[[#This Row],[Column14]]*P$2,2)</f>
        <v>0</v>
      </c>
      <c r="Q174" s="33">
        <f t="shared" si="19"/>
        <v>0</v>
      </c>
      <c r="R174" s="14">
        <v>1120</v>
      </c>
      <c r="S174" s="14">
        <v>48</v>
      </c>
      <c r="T174" s="14">
        <v>11</v>
      </c>
      <c r="U174" s="15">
        <v>1</v>
      </c>
      <c r="V174" s="14" t="s">
        <v>514</v>
      </c>
      <c r="W174" s="16">
        <v>57.441081192380032</v>
      </c>
      <c r="X174" s="17">
        <f t="shared" si="20"/>
        <v>0</v>
      </c>
      <c r="Y174" s="17"/>
      <c r="Z174" s="30">
        <v>1120</v>
      </c>
      <c r="AA174" s="18" t="s">
        <v>514</v>
      </c>
      <c r="AB174" s="18">
        <v>338</v>
      </c>
      <c r="AC174" s="19">
        <f t="shared" si="21"/>
        <v>5.8842903542845937</v>
      </c>
      <c r="AD174" s="15"/>
    </row>
    <row r="175" spans="1:30" hidden="1" x14ac:dyDescent="0.3">
      <c r="A175" s="7">
        <v>1127</v>
      </c>
      <c r="B175" s="8" t="s">
        <v>79</v>
      </c>
      <c r="C175" s="9">
        <v>650</v>
      </c>
      <c r="D175" s="10">
        <v>365731.98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5"/>
        <v>365731.98</v>
      </c>
      <c r="L175" s="10">
        <f t="shared" si="16"/>
        <v>562.66</v>
      </c>
      <c r="M175" s="10">
        <f t="shared" si="17"/>
        <v>0</v>
      </c>
      <c r="N175" s="10">
        <f t="shared" si="18"/>
        <v>0</v>
      </c>
      <c r="P175" s="171">
        <f>ROUND(Table1[[#This Row],[Column14]]*P$2,2)</f>
        <v>0</v>
      </c>
      <c r="Q175" s="33">
        <f t="shared" si="19"/>
        <v>0</v>
      </c>
      <c r="R175" s="14">
        <v>1127</v>
      </c>
      <c r="S175" s="14">
        <v>48</v>
      </c>
      <c r="T175" s="14">
        <v>11</v>
      </c>
      <c r="U175" s="15">
        <v>1</v>
      </c>
      <c r="V175" s="14" t="s">
        <v>515</v>
      </c>
      <c r="W175" s="16">
        <v>107.79072999678763</v>
      </c>
      <c r="X175" s="17">
        <f t="shared" si="20"/>
        <v>0</v>
      </c>
      <c r="Y175" s="17"/>
      <c r="Z175" s="30">
        <v>1127</v>
      </c>
      <c r="AA175" s="18" t="s">
        <v>515</v>
      </c>
      <c r="AB175" s="18">
        <v>650</v>
      </c>
      <c r="AC175" s="19">
        <f t="shared" si="21"/>
        <v>6.0302031540130701</v>
      </c>
      <c r="AD175" s="15"/>
    </row>
    <row r="176" spans="1:30" hidden="1" x14ac:dyDescent="0.3">
      <c r="A176" s="7">
        <v>1134</v>
      </c>
      <c r="B176" s="8" t="s">
        <v>80</v>
      </c>
      <c r="C176" s="9">
        <v>1058</v>
      </c>
      <c r="D176" s="10">
        <v>447301.04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5"/>
        <v>447301.04</v>
      </c>
      <c r="L176" s="10">
        <f t="shared" si="16"/>
        <v>422.78</v>
      </c>
      <c r="M176" s="10">
        <f t="shared" si="17"/>
        <v>0</v>
      </c>
      <c r="N176" s="10">
        <f t="shared" si="18"/>
        <v>0</v>
      </c>
      <c r="P176" s="171">
        <f>ROUND(Table1[[#This Row],[Column14]]*P$2,2)</f>
        <v>0</v>
      </c>
      <c r="Q176" s="33">
        <f t="shared" si="19"/>
        <v>0</v>
      </c>
      <c r="R176" s="14">
        <v>1134</v>
      </c>
      <c r="S176" s="14">
        <v>53</v>
      </c>
      <c r="T176" s="14">
        <v>2</v>
      </c>
      <c r="U176" s="15">
        <v>1</v>
      </c>
      <c r="V176" s="14" t="s">
        <v>516</v>
      </c>
      <c r="W176" s="16">
        <v>111.44298609041431</v>
      </c>
      <c r="X176" s="17">
        <f t="shared" si="20"/>
        <v>0</v>
      </c>
      <c r="Y176" s="17"/>
      <c r="Z176" s="30">
        <v>1134</v>
      </c>
      <c r="AA176" s="18" t="s">
        <v>516</v>
      </c>
      <c r="AB176" s="18">
        <v>1058</v>
      </c>
      <c r="AC176" s="19">
        <f t="shared" si="21"/>
        <v>9.4936436748171733</v>
      </c>
      <c r="AD176" s="15"/>
    </row>
    <row r="177" spans="1:30" hidden="1" x14ac:dyDescent="0.3">
      <c r="A177" s="7">
        <v>1141</v>
      </c>
      <c r="B177" s="8" t="s">
        <v>81</v>
      </c>
      <c r="C177" s="9">
        <v>1399</v>
      </c>
      <c r="D177" s="10">
        <v>500591.57</v>
      </c>
      <c r="E177" s="10">
        <v>0</v>
      </c>
      <c r="F177" s="10">
        <v>0</v>
      </c>
      <c r="G177" s="10">
        <v>2151.83</v>
      </c>
      <c r="H177" s="10">
        <v>0</v>
      </c>
      <c r="I177" s="10">
        <v>0</v>
      </c>
      <c r="J177" s="10">
        <v>0</v>
      </c>
      <c r="K177" s="10">
        <f t="shared" si="15"/>
        <v>498439.74</v>
      </c>
      <c r="L177" s="10">
        <f t="shared" si="16"/>
        <v>356.28</v>
      </c>
      <c r="M177" s="10">
        <f t="shared" si="17"/>
        <v>0</v>
      </c>
      <c r="N177" s="10">
        <f t="shared" si="18"/>
        <v>0</v>
      </c>
      <c r="P177" s="171">
        <f>ROUND(Table1[[#This Row],[Column14]]*P$2,2)</f>
        <v>0</v>
      </c>
      <c r="Q177" s="33">
        <f t="shared" si="19"/>
        <v>0</v>
      </c>
      <c r="R177" s="14">
        <v>1141</v>
      </c>
      <c r="S177" s="14">
        <v>68</v>
      </c>
      <c r="T177" s="14">
        <v>8</v>
      </c>
      <c r="U177" s="15">
        <v>1</v>
      </c>
      <c r="V177" s="14" t="s">
        <v>517</v>
      </c>
      <c r="W177" s="16">
        <v>162.38899706783971</v>
      </c>
      <c r="X177" s="17">
        <f t="shared" si="20"/>
        <v>0</v>
      </c>
      <c r="Y177" s="17"/>
      <c r="Z177" s="30">
        <v>1141</v>
      </c>
      <c r="AA177" s="18" t="s">
        <v>517</v>
      </c>
      <c r="AB177" s="18">
        <v>1399</v>
      </c>
      <c r="AC177" s="19">
        <f t="shared" si="21"/>
        <v>8.6151157114145676</v>
      </c>
      <c r="AD177" s="15"/>
    </row>
    <row r="178" spans="1:30" hidden="1" x14ac:dyDescent="0.3">
      <c r="A178" s="7">
        <v>1176</v>
      </c>
      <c r="B178" s="8" t="s">
        <v>85</v>
      </c>
      <c r="C178" s="9">
        <v>828</v>
      </c>
      <c r="D178" s="10">
        <v>448573.39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5"/>
        <v>448573.39</v>
      </c>
      <c r="L178" s="10">
        <f t="shared" si="16"/>
        <v>541.76</v>
      </c>
      <c r="M178" s="10">
        <f t="shared" si="17"/>
        <v>0</v>
      </c>
      <c r="N178" s="10">
        <f t="shared" si="18"/>
        <v>0</v>
      </c>
      <c r="P178" s="171">
        <f>ROUND(Table1[[#This Row],[Column14]]*P$2,2)</f>
        <v>0</v>
      </c>
      <c r="Q178" s="33">
        <f t="shared" si="19"/>
        <v>0</v>
      </c>
      <c r="R178" s="14">
        <v>1176</v>
      </c>
      <c r="S178" s="14">
        <v>17</v>
      </c>
      <c r="T178" s="14">
        <v>11</v>
      </c>
      <c r="U178" s="15">
        <v>1</v>
      </c>
      <c r="V178" s="14" t="s">
        <v>521</v>
      </c>
      <c r="W178" s="16">
        <v>184.11033665545941</v>
      </c>
      <c r="X178" s="17">
        <f t="shared" si="20"/>
        <v>0</v>
      </c>
      <c r="Y178" s="17"/>
      <c r="Z178" s="30">
        <v>1176</v>
      </c>
      <c r="AA178" s="18" t="s">
        <v>521</v>
      </c>
      <c r="AB178" s="18">
        <v>828</v>
      </c>
      <c r="AC178" s="19">
        <f t="shared" si="21"/>
        <v>4.4973031663588969</v>
      </c>
      <c r="AD178" s="15"/>
    </row>
    <row r="179" spans="1:30" hidden="1" x14ac:dyDescent="0.3">
      <c r="A179" s="7">
        <v>1183</v>
      </c>
      <c r="B179" s="8" t="s">
        <v>86</v>
      </c>
      <c r="C179" s="9">
        <v>1282</v>
      </c>
      <c r="D179" s="10">
        <v>637942.24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5"/>
        <v>637942.24</v>
      </c>
      <c r="L179" s="10">
        <f t="shared" si="16"/>
        <v>497.61</v>
      </c>
      <c r="M179" s="10">
        <f t="shared" si="17"/>
        <v>0</v>
      </c>
      <c r="N179" s="10">
        <f t="shared" si="18"/>
        <v>0</v>
      </c>
      <c r="P179" s="171">
        <f>ROUND(Table1[[#This Row],[Column14]]*P$2,2)</f>
        <v>0</v>
      </c>
      <c r="Q179" s="33">
        <f t="shared" si="19"/>
        <v>0</v>
      </c>
      <c r="R179" s="14">
        <v>1183</v>
      </c>
      <c r="S179" s="14">
        <v>11</v>
      </c>
      <c r="T179" s="14">
        <v>5</v>
      </c>
      <c r="U179" s="15">
        <v>1</v>
      </c>
      <c r="V179" s="14" t="s">
        <v>522</v>
      </c>
      <c r="W179" s="16">
        <v>133.73755555097165</v>
      </c>
      <c r="X179" s="17">
        <f t="shared" si="20"/>
        <v>0</v>
      </c>
      <c r="Y179" s="17"/>
      <c r="Z179" s="30">
        <v>1183</v>
      </c>
      <c r="AA179" s="18" t="s">
        <v>522</v>
      </c>
      <c r="AB179" s="18">
        <v>1282</v>
      </c>
      <c r="AC179" s="19">
        <f t="shared" si="21"/>
        <v>9.5859386297171323</v>
      </c>
      <c r="AD179" s="15"/>
    </row>
    <row r="180" spans="1:30" hidden="1" x14ac:dyDescent="0.3">
      <c r="A180" s="7">
        <v>1218</v>
      </c>
      <c r="B180" s="8" t="s">
        <v>88</v>
      </c>
      <c r="C180" s="9">
        <v>918</v>
      </c>
      <c r="D180" s="10">
        <v>440097.59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5"/>
        <v>440097.59</v>
      </c>
      <c r="L180" s="10">
        <f t="shared" si="16"/>
        <v>479.41</v>
      </c>
      <c r="M180" s="10">
        <f t="shared" si="17"/>
        <v>0</v>
      </c>
      <c r="N180" s="10">
        <f t="shared" si="18"/>
        <v>0</v>
      </c>
      <c r="P180" s="171">
        <f>ROUND(Table1[[#This Row],[Column14]]*P$2,2)</f>
        <v>0</v>
      </c>
      <c r="Q180" s="33">
        <f t="shared" si="19"/>
        <v>0</v>
      </c>
      <c r="R180" s="14">
        <v>1218</v>
      </c>
      <c r="S180" s="14">
        <v>21</v>
      </c>
      <c r="T180" s="14">
        <v>8</v>
      </c>
      <c r="U180" s="15">
        <v>1</v>
      </c>
      <c r="V180" s="14" t="s">
        <v>524</v>
      </c>
      <c r="W180" s="16">
        <v>529.79715311181747</v>
      </c>
      <c r="X180" s="17">
        <f t="shared" si="20"/>
        <v>0</v>
      </c>
      <c r="Y180" s="17"/>
      <c r="Z180" s="30">
        <v>1218</v>
      </c>
      <c r="AA180" s="18" t="s">
        <v>524</v>
      </c>
      <c r="AB180" s="18">
        <v>918</v>
      </c>
      <c r="AC180" s="19">
        <f t="shared" si="21"/>
        <v>1.7327386427202065</v>
      </c>
      <c r="AD180" s="15"/>
    </row>
    <row r="181" spans="1:30" hidden="1" x14ac:dyDescent="0.3">
      <c r="A181" s="7">
        <v>1246</v>
      </c>
      <c r="B181" s="8" t="s">
        <v>90</v>
      </c>
      <c r="C181" s="9">
        <v>657</v>
      </c>
      <c r="D181" s="10">
        <v>355741.5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5"/>
        <v>355741.5</v>
      </c>
      <c r="L181" s="10">
        <f t="shared" si="16"/>
        <v>541.46</v>
      </c>
      <c r="M181" s="10">
        <f t="shared" si="17"/>
        <v>0</v>
      </c>
      <c r="N181" s="10">
        <f t="shared" si="18"/>
        <v>0</v>
      </c>
      <c r="P181" s="171">
        <f>ROUND(Table1[[#This Row],[Column14]]*P$2,2)</f>
        <v>0</v>
      </c>
      <c r="Q181" s="33">
        <f t="shared" si="19"/>
        <v>0</v>
      </c>
      <c r="R181" s="14">
        <v>1246</v>
      </c>
      <c r="S181" s="14">
        <v>22</v>
      </c>
      <c r="T181" s="14">
        <v>3</v>
      </c>
      <c r="U181" s="15">
        <v>1</v>
      </c>
      <c r="V181" s="14" t="s">
        <v>526</v>
      </c>
      <c r="W181" s="16">
        <v>78.75996223818413</v>
      </c>
      <c r="X181" s="17">
        <f t="shared" si="20"/>
        <v>0</v>
      </c>
      <c r="Y181" s="17"/>
      <c r="Z181" s="30">
        <v>1246</v>
      </c>
      <c r="AA181" s="18" t="s">
        <v>526</v>
      </c>
      <c r="AB181" s="18">
        <v>657</v>
      </c>
      <c r="AC181" s="19">
        <f t="shared" si="21"/>
        <v>8.3418018664497975</v>
      </c>
      <c r="AD181" s="15"/>
    </row>
    <row r="182" spans="1:30" hidden="1" x14ac:dyDescent="0.3">
      <c r="A182" s="47">
        <v>1253</v>
      </c>
      <c r="B182" s="48" t="s">
        <v>91</v>
      </c>
      <c r="C182" s="49">
        <v>2517</v>
      </c>
      <c r="D182" s="50">
        <v>54551.31</v>
      </c>
      <c r="E182" s="50">
        <v>0</v>
      </c>
      <c r="F182" s="50">
        <v>0</v>
      </c>
      <c r="G182" s="50">
        <v>3432.43</v>
      </c>
      <c r="H182" s="50">
        <v>0</v>
      </c>
      <c r="I182" s="50">
        <v>0</v>
      </c>
      <c r="J182" s="50">
        <v>0</v>
      </c>
      <c r="K182" s="50">
        <f t="shared" si="15"/>
        <v>51118.879999999997</v>
      </c>
      <c r="L182" s="50">
        <f t="shared" si="16"/>
        <v>20.309999999999999</v>
      </c>
      <c r="M182" s="50">
        <f t="shared" si="17"/>
        <v>0</v>
      </c>
      <c r="N182" s="50">
        <f t="shared" si="18"/>
        <v>0</v>
      </c>
      <c r="O182" s="51"/>
      <c r="P182" s="172">
        <f>ROUND(Table1[[#This Row],[Column14]]*P$2,2)</f>
        <v>0</v>
      </c>
      <c r="Q182" s="52">
        <f t="shared" si="19"/>
        <v>0</v>
      </c>
      <c r="R182" s="53">
        <v>1253</v>
      </c>
      <c r="S182" s="53">
        <v>40</v>
      </c>
      <c r="T182" s="53">
        <v>1</v>
      </c>
      <c r="U182" s="54">
        <v>1</v>
      </c>
      <c r="V182" s="53" t="s">
        <v>527</v>
      </c>
      <c r="W182" s="55">
        <v>4.7493629076389547</v>
      </c>
      <c r="X182" s="56">
        <f t="shared" si="20"/>
        <v>0</v>
      </c>
      <c r="Y182" s="56"/>
      <c r="Z182" s="54">
        <v>1253</v>
      </c>
      <c r="AA182" s="53" t="s">
        <v>527</v>
      </c>
      <c r="AB182" s="53">
        <v>2517</v>
      </c>
      <c r="AC182" s="20">
        <f t="shared" si="21"/>
        <v>529.96581835252368</v>
      </c>
      <c r="AD182" s="15">
        <v>70</v>
      </c>
    </row>
    <row r="183" spans="1:30" hidden="1" x14ac:dyDescent="0.3">
      <c r="A183" s="7">
        <v>4970</v>
      </c>
      <c r="B183" s="8" t="s">
        <v>334</v>
      </c>
      <c r="C183" s="9">
        <v>5876</v>
      </c>
      <c r="D183" s="10">
        <v>2339675.29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5"/>
        <v>2339675.29</v>
      </c>
      <c r="L183" s="10">
        <f t="shared" si="16"/>
        <v>398.17</v>
      </c>
      <c r="M183" s="10">
        <f t="shared" si="17"/>
        <v>0</v>
      </c>
      <c r="N183" s="10">
        <f t="shared" si="18"/>
        <v>0</v>
      </c>
      <c r="P183" s="171">
        <f>ROUND(Table1[[#This Row],[Column14]]*P$2,2)</f>
        <v>0</v>
      </c>
      <c r="Q183" s="33">
        <f t="shared" si="19"/>
        <v>0</v>
      </c>
      <c r="R183" s="14">
        <v>4970</v>
      </c>
      <c r="S183" s="14">
        <v>37</v>
      </c>
      <c r="T183" s="14">
        <v>9</v>
      </c>
      <c r="U183" s="15">
        <v>1</v>
      </c>
      <c r="V183" s="14" t="s">
        <v>529</v>
      </c>
      <c r="W183" s="16">
        <v>161.61254717306798</v>
      </c>
      <c r="X183" s="17">
        <f t="shared" si="20"/>
        <v>0</v>
      </c>
      <c r="Y183" s="17"/>
      <c r="Z183" s="30">
        <v>4970</v>
      </c>
      <c r="AA183" s="18" t="s">
        <v>529</v>
      </c>
      <c r="AB183" s="18">
        <v>5876</v>
      </c>
      <c r="AC183" s="19">
        <f t="shared" si="21"/>
        <v>36.358563136236548</v>
      </c>
      <c r="AD183" s="15"/>
    </row>
    <row r="184" spans="1:30" hidden="1" x14ac:dyDescent="0.3">
      <c r="A184" s="7">
        <v>1295</v>
      </c>
      <c r="B184" s="8" t="s">
        <v>93</v>
      </c>
      <c r="C184" s="9">
        <v>813</v>
      </c>
      <c r="D184" s="10">
        <v>376360.98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5"/>
        <v>376360.98</v>
      </c>
      <c r="L184" s="10">
        <f t="shared" si="16"/>
        <v>462.93</v>
      </c>
      <c r="M184" s="10">
        <f t="shared" si="17"/>
        <v>0</v>
      </c>
      <c r="N184" s="10">
        <f t="shared" si="18"/>
        <v>0</v>
      </c>
      <c r="P184" s="171">
        <f>ROUND(Table1[[#This Row],[Column14]]*P$2,2)</f>
        <v>0</v>
      </c>
      <c r="Q184" s="33">
        <f t="shared" si="19"/>
        <v>0</v>
      </c>
      <c r="R184" s="14">
        <v>1295</v>
      </c>
      <c r="S184" s="14">
        <v>33</v>
      </c>
      <c r="T184" s="14">
        <v>3</v>
      </c>
      <c r="U184" s="15">
        <v>1</v>
      </c>
      <c r="V184" s="14" t="s">
        <v>530</v>
      </c>
      <c r="W184" s="16">
        <v>160.48974780073496</v>
      </c>
      <c r="X184" s="17">
        <f t="shared" si="20"/>
        <v>0</v>
      </c>
      <c r="Y184" s="17"/>
      <c r="Z184" s="30">
        <v>1295</v>
      </c>
      <c r="AA184" s="18" t="s">
        <v>530</v>
      </c>
      <c r="AB184" s="18">
        <v>813</v>
      </c>
      <c r="AC184" s="19">
        <f t="shared" si="21"/>
        <v>5.0657441434167225</v>
      </c>
      <c r="AD184" s="15"/>
    </row>
    <row r="185" spans="1:30" hidden="1" x14ac:dyDescent="0.3">
      <c r="A185" s="7">
        <v>1309</v>
      </c>
      <c r="B185" s="8" t="s">
        <v>94</v>
      </c>
      <c r="C185" s="9">
        <v>798</v>
      </c>
      <c r="D185" s="10">
        <v>265929.32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5"/>
        <v>265929.32</v>
      </c>
      <c r="L185" s="10">
        <f t="shared" si="16"/>
        <v>333.24</v>
      </c>
      <c r="M185" s="10">
        <f t="shared" si="17"/>
        <v>0</v>
      </c>
      <c r="N185" s="10">
        <f t="shared" si="18"/>
        <v>0</v>
      </c>
      <c r="P185" s="171">
        <f>ROUND(Table1[[#This Row],[Column14]]*P$2,2)</f>
        <v>0</v>
      </c>
      <c r="Q185" s="33">
        <f t="shared" si="19"/>
        <v>0</v>
      </c>
      <c r="R185" s="14">
        <v>1309</v>
      </c>
      <c r="S185" s="14">
        <v>13</v>
      </c>
      <c r="T185" s="14">
        <v>2</v>
      </c>
      <c r="U185" s="15">
        <v>1</v>
      </c>
      <c r="V185" s="14" t="s">
        <v>533</v>
      </c>
      <c r="W185" s="16">
        <v>40.297820553956235</v>
      </c>
      <c r="X185" s="17">
        <f t="shared" si="20"/>
        <v>0</v>
      </c>
      <c r="Y185" s="17"/>
      <c r="Z185" s="30">
        <v>1309</v>
      </c>
      <c r="AA185" s="18" t="s">
        <v>533</v>
      </c>
      <c r="AB185" s="18">
        <v>798</v>
      </c>
      <c r="AC185" s="19">
        <f t="shared" si="21"/>
        <v>19.802559767010933</v>
      </c>
      <c r="AD185" s="15"/>
    </row>
    <row r="186" spans="1:30" hidden="1" x14ac:dyDescent="0.3">
      <c r="A186" s="7">
        <v>1316</v>
      </c>
      <c r="B186" s="8" t="s">
        <v>95</v>
      </c>
      <c r="C186" s="9">
        <v>3565</v>
      </c>
      <c r="D186" s="10">
        <v>1224765.43</v>
      </c>
      <c r="E186" s="10">
        <v>0</v>
      </c>
      <c r="F186" s="10">
        <v>0</v>
      </c>
      <c r="G186" s="10">
        <v>11354.73</v>
      </c>
      <c r="H186" s="10">
        <v>0</v>
      </c>
      <c r="I186" s="10">
        <v>0</v>
      </c>
      <c r="J186" s="10">
        <v>0</v>
      </c>
      <c r="K186" s="10">
        <f t="shared" si="15"/>
        <v>1213410.7</v>
      </c>
      <c r="L186" s="10">
        <f t="shared" si="16"/>
        <v>340.37</v>
      </c>
      <c r="M186" s="10">
        <f t="shared" si="17"/>
        <v>0</v>
      </c>
      <c r="N186" s="10">
        <f t="shared" si="18"/>
        <v>0</v>
      </c>
      <c r="P186" s="171">
        <f>ROUND(Table1[[#This Row],[Column14]]*P$2,2)</f>
        <v>0</v>
      </c>
      <c r="Q186" s="33">
        <f t="shared" si="19"/>
        <v>0</v>
      </c>
      <c r="R186" s="14">
        <v>1316</v>
      </c>
      <c r="S186" s="14">
        <v>13</v>
      </c>
      <c r="T186" s="14">
        <v>2</v>
      </c>
      <c r="U186" s="15">
        <v>1</v>
      </c>
      <c r="V186" s="14" t="s">
        <v>534</v>
      </c>
      <c r="W186" s="16">
        <v>90.723494453399013</v>
      </c>
      <c r="X186" s="17">
        <f t="shared" si="20"/>
        <v>0</v>
      </c>
      <c r="Y186" s="17"/>
      <c r="Z186" s="30">
        <v>1316</v>
      </c>
      <c r="AA186" s="18" t="s">
        <v>534</v>
      </c>
      <c r="AB186" s="18">
        <v>3565</v>
      </c>
      <c r="AC186" s="19">
        <f t="shared" si="21"/>
        <v>39.29522359647639</v>
      </c>
      <c r="AD186" s="15"/>
    </row>
    <row r="187" spans="1:30" hidden="1" x14ac:dyDescent="0.3">
      <c r="A187" s="7">
        <v>1380</v>
      </c>
      <c r="B187" s="8" t="s">
        <v>97</v>
      </c>
      <c r="C187" s="9">
        <v>2664</v>
      </c>
      <c r="D187" s="10">
        <v>1074452.5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5"/>
        <v>1074452.5</v>
      </c>
      <c r="L187" s="10">
        <f t="shared" si="16"/>
        <v>403.32</v>
      </c>
      <c r="M187" s="10">
        <f t="shared" si="17"/>
        <v>0</v>
      </c>
      <c r="N187" s="10">
        <f t="shared" si="18"/>
        <v>0</v>
      </c>
      <c r="P187" s="171">
        <f>ROUND(Table1[[#This Row],[Column14]]*P$2,2)</f>
        <v>0</v>
      </c>
      <c r="Q187" s="33">
        <f t="shared" si="19"/>
        <v>0</v>
      </c>
      <c r="R187" s="14">
        <v>1380</v>
      </c>
      <c r="S187" s="14">
        <v>64</v>
      </c>
      <c r="T187" s="14">
        <v>2</v>
      </c>
      <c r="U187" s="15">
        <v>1</v>
      </c>
      <c r="V187" s="14" t="s">
        <v>535</v>
      </c>
      <c r="W187" s="16">
        <v>98.846607937376547</v>
      </c>
      <c r="X187" s="17">
        <f t="shared" si="20"/>
        <v>0</v>
      </c>
      <c r="Y187" s="17"/>
      <c r="Z187" s="30">
        <v>1380</v>
      </c>
      <c r="AA187" s="18" t="s">
        <v>535</v>
      </c>
      <c r="AB187" s="18">
        <v>2664</v>
      </c>
      <c r="AC187" s="19">
        <f t="shared" si="21"/>
        <v>26.950848952629261</v>
      </c>
      <c r="AD187" s="15"/>
    </row>
    <row r="188" spans="1:30" hidden="1" x14ac:dyDescent="0.3">
      <c r="A188" s="7">
        <v>1407</v>
      </c>
      <c r="B188" s="8" t="s">
        <v>98</v>
      </c>
      <c r="C188" s="9">
        <v>1456</v>
      </c>
      <c r="D188" s="10">
        <v>625552.03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5"/>
        <v>625552.03</v>
      </c>
      <c r="L188" s="10">
        <f t="shared" si="16"/>
        <v>429.64</v>
      </c>
      <c r="M188" s="10">
        <f t="shared" si="17"/>
        <v>0</v>
      </c>
      <c r="N188" s="10">
        <f t="shared" si="18"/>
        <v>0</v>
      </c>
      <c r="P188" s="171">
        <f>ROUND(Table1[[#This Row],[Column14]]*P$2,2)</f>
        <v>0</v>
      </c>
      <c r="Q188" s="33">
        <f t="shared" si="19"/>
        <v>0</v>
      </c>
      <c r="R188" s="14">
        <v>1407</v>
      </c>
      <c r="S188" s="14">
        <v>5</v>
      </c>
      <c r="T188" s="14">
        <v>7</v>
      </c>
      <c r="U188" s="15">
        <v>1</v>
      </c>
      <c r="V188" s="14" t="s">
        <v>536</v>
      </c>
      <c r="W188" s="16">
        <v>141.61940587776468</v>
      </c>
      <c r="X188" s="17">
        <f t="shared" si="20"/>
        <v>0</v>
      </c>
      <c r="Y188" s="17"/>
      <c r="Z188" s="30">
        <v>1407</v>
      </c>
      <c r="AA188" s="18" t="s">
        <v>536</v>
      </c>
      <c r="AB188" s="18">
        <v>1456</v>
      </c>
      <c r="AC188" s="19">
        <f t="shared" si="21"/>
        <v>10.281076883324245</v>
      </c>
      <c r="AD188" s="15"/>
    </row>
    <row r="189" spans="1:30" hidden="1" x14ac:dyDescent="0.3">
      <c r="A189" s="47">
        <v>1414</v>
      </c>
      <c r="B189" s="48" t="s">
        <v>99</v>
      </c>
      <c r="C189" s="49">
        <v>3994</v>
      </c>
      <c r="D189" s="50">
        <v>1233477</v>
      </c>
      <c r="E189" s="50">
        <v>0</v>
      </c>
      <c r="F189" s="50">
        <v>0</v>
      </c>
      <c r="G189" s="50">
        <v>0</v>
      </c>
      <c r="H189" s="50">
        <v>0</v>
      </c>
      <c r="I189" s="50">
        <v>0</v>
      </c>
      <c r="J189" s="50">
        <v>0</v>
      </c>
      <c r="K189" s="50">
        <f t="shared" si="15"/>
        <v>1233477</v>
      </c>
      <c r="L189" s="50">
        <f t="shared" si="16"/>
        <v>308.83</v>
      </c>
      <c r="M189" s="50">
        <f t="shared" si="17"/>
        <v>0</v>
      </c>
      <c r="N189" s="50">
        <f t="shared" si="18"/>
        <v>0</v>
      </c>
      <c r="O189" s="51"/>
      <c r="P189" s="172">
        <f>ROUND(Table1[[#This Row],[Column14]]*P$2,2)</f>
        <v>0</v>
      </c>
      <c r="Q189" s="52">
        <f t="shared" si="19"/>
        <v>0</v>
      </c>
      <c r="R189" s="53">
        <v>1414</v>
      </c>
      <c r="S189" s="53">
        <v>5</v>
      </c>
      <c r="T189" s="53">
        <v>7</v>
      </c>
      <c r="U189" s="54">
        <v>1</v>
      </c>
      <c r="V189" s="53" t="s">
        <v>537</v>
      </c>
      <c r="W189" s="55">
        <v>64.67638631404084</v>
      </c>
      <c r="X189" s="56">
        <f t="shared" si="20"/>
        <v>0</v>
      </c>
      <c r="Y189" s="56"/>
      <c r="Z189" s="54">
        <v>1414</v>
      </c>
      <c r="AA189" s="53" t="s">
        <v>537</v>
      </c>
      <c r="AB189" s="53">
        <v>3994</v>
      </c>
      <c r="AC189" s="20">
        <f t="shared" si="21"/>
        <v>61.753604794906849</v>
      </c>
      <c r="AD189" s="15">
        <v>10</v>
      </c>
    </row>
    <row r="190" spans="1:30" hidden="1" x14ac:dyDescent="0.3">
      <c r="A190" s="7">
        <v>1428</v>
      </c>
      <c r="B190" s="8" t="s">
        <v>101</v>
      </c>
      <c r="C190" s="9">
        <v>1302</v>
      </c>
      <c r="D190" s="10">
        <v>587763.92000000004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5"/>
        <v>587763.92000000004</v>
      </c>
      <c r="L190" s="10">
        <f t="shared" si="16"/>
        <v>451.43</v>
      </c>
      <c r="M190" s="10">
        <f t="shared" si="17"/>
        <v>0</v>
      </c>
      <c r="N190" s="10">
        <f t="shared" si="18"/>
        <v>0</v>
      </c>
      <c r="P190" s="171">
        <f>ROUND(Table1[[#This Row],[Column14]]*P$2,2)</f>
        <v>0</v>
      </c>
      <c r="Q190" s="33">
        <f t="shared" si="19"/>
        <v>0</v>
      </c>
      <c r="R190" s="14">
        <v>1428</v>
      </c>
      <c r="S190" s="14">
        <v>25</v>
      </c>
      <c r="T190" s="14">
        <v>3</v>
      </c>
      <c r="U190" s="15">
        <v>1</v>
      </c>
      <c r="V190" s="14" t="s">
        <v>539</v>
      </c>
      <c r="W190" s="16">
        <v>191.54296280984698</v>
      </c>
      <c r="X190" s="17">
        <f t="shared" si="20"/>
        <v>0</v>
      </c>
      <c r="Y190" s="17"/>
      <c r="Z190" s="30">
        <v>1428</v>
      </c>
      <c r="AA190" s="18" t="s">
        <v>539</v>
      </c>
      <c r="AB190" s="18">
        <v>1302</v>
      </c>
      <c r="AC190" s="19">
        <f t="shared" si="21"/>
        <v>6.7974306176549639</v>
      </c>
      <c r="AD190" s="15"/>
    </row>
    <row r="191" spans="1:30" hidden="1" x14ac:dyDescent="0.3">
      <c r="A191" s="7">
        <v>1449</v>
      </c>
      <c r="B191" s="8" t="s">
        <v>102</v>
      </c>
      <c r="C191" s="9">
        <v>110</v>
      </c>
      <c r="D191" s="10">
        <v>53500.3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5"/>
        <v>53500.3</v>
      </c>
      <c r="L191" s="10">
        <f t="shared" si="16"/>
        <v>486.37</v>
      </c>
      <c r="M191" s="10">
        <f t="shared" si="17"/>
        <v>0</v>
      </c>
      <c r="N191" s="10">
        <f t="shared" si="18"/>
        <v>0</v>
      </c>
      <c r="P191" s="171">
        <f>ROUND(Table1[[#This Row],[Column14]]*P$2,2)</f>
        <v>0</v>
      </c>
      <c r="Q191" s="33">
        <f t="shared" si="19"/>
        <v>0</v>
      </c>
      <c r="R191" s="14">
        <v>1449</v>
      </c>
      <c r="S191" s="14">
        <v>51</v>
      </c>
      <c r="T191" s="14">
        <v>2</v>
      </c>
      <c r="U191" s="15">
        <v>3</v>
      </c>
      <c r="V191" s="14" t="s">
        <v>540</v>
      </c>
      <c r="W191" s="16">
        <v>11.14</v>
      </c>
      <c r="X191" s="17">
        <f t="shared" si="20"/>
        <v>0</v>
      </c>
      <c r="Y191" s="17"/>
      <c r="Z191" s="30">
        <v>1449</v>
      </c>
      <c r="AA191" s="18" t="s">
        <v>540</v>
      </c>
      <c r="AB191" s="18">
        <v>110</v>
      </c>
      <c r="AC191" s="19">
        <f t="shared" si="21"/>
        <v>9.8743267504488319</v>
      </c>
      <c r="AD191" s="15"/>
    </row>
    <row r="192" spans="1:30" hidden="1" x14ac:dyDescent="0.3">
      <c r="A192" s="7">
        <v>1540</v>
      </c>
      <c r="B192" s="8" t="s">
        <v>106</v>
      </c>
      <c r="C192" s="9">
        <v>1776</v>
      </c>
      <c r="D192" s="10">
        <v>765867.72</v>
      </c>
      <c r="E192" s="10">
        <v>21220.21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5"/>
        <v>744647.51</v>
      </c>
      <c r="L192" s="10">
        <f t="shared" si="16"/>
        <v>419.28</v>
      </c>
      <c r="M192" s="10">
        <f t="shared" si="17"/>
        <v>0</v>
      </c>
      <c r="N192" s="10">
        <f t="shared" si="18"/>
        <v>0</v>
      </c>
      <c r="P192" s="171">
        <f>ROUND(Table1[[#This Row],[Column14]]*P$2,2)</f>
        <v>0</v>
      </c>
      <c r="Q192" s="33">
        <f t="shared" si="19"/>
        <v>0</v>
      </c>
      <c r="R192" s="14">
        <v>1540</v>
      </c>
      <c r="S192" s="14">
        <v>64</v>
      </c>
      <c r="T192" s="14">
        <v>2</v>
      </c>
      <c r="U192" s="15">
        <v>1</v>
      </c>
      <c r="V192" s="14" t="s">
        <v>544</v>
      </c>
      <c r="W192" s="22">
        <v>91.843886916970277</v>
      </c>
      <c r="X192" s="17">
        <f t="shared" si="20"/>
        <v>0</v>
      </c>
      <c r="Y192" s="17"/>
      <c r="Z192" s="30">
        <v>1540</v>
      </c>
      <c r="AA192" s="18" t="s">
        <v>544</v>
      </c>
      <c r="AB192" s="18">
        <v>1776</v>
      </c>
      <c r="AC192" s="19">
        <f t="shared" si="21"/>
        <v>19.337160693183197</v>
      </c>
      <c r="AD192" s="15"/>
    </row>
    <row r="193" spans="1:30" hidden="1" x14ac:dyDescent="0.3">
      <c r="A193" s="47">
        <v>1554</v>
      </c>
      <c r="B193" s="48" t="s">
        <v>107</v>
      </c>
      <c r="C193" s="49">
        <v>11386</v>
      </c>
      <c r="D193" s="50">
        <v>4869192.62</v>
      </c>
      <c r="E193" s="50">
        <v>0</v>
      </c>
      <c r="F193" s="50">
        <v>0</v>
      </c>
      <c r="G193" s="50">
        <v>0</v>
      </c>
      <c r="H193" s="50">
        <v>0</v>
      </c>
      <c r="I193" s="50">
        <v>0</v>
      </c>
      <c r="J193" s="50">
        <v>0</v>
      </c>
      <c r="K193" s="50">
        <f t="shared" si="15"/>
        <v>4869192.62</v>
      </c>
      <c r="L193" s="50">
        <f t="shared" si="16"/>
        <v>427.65</v>
      </c>
      <c r="M193" s="50">
        <f t="shared" si="17"/>
        <v>0</v>
      </c>
      <c r="N193" s="50">
        <f t="shared" si="18"/>
        <v>0</v>
      </c>
      <c r="O193" s="51"/>
      <c r="P193" s="172">
        <f>ROUND(Table1[[#This Row],[Column14]]*P$2,2)</f>
        <v>0</v>
      </c>
      <c r="Q193" s="52">
        <f t="shared" si="19"/>
        <v>0</v>
      </c>
      <c r="R193" s="53">
        <v>1554</v>
      </c>
      <c r="S193" s="53">
        <v>18</v>
      </c>
      <c r="T193" s="53">
        <v>10</v>
      </c>
      <c r="U193" s="54">
        <v>1</v>
      </c>
      <c r="V193" s="53" t="s">
        <v>545</v>
      </c>
      <c r="W193" s="55">
        <v>196.39136561169397</v>
      </c>
      <c r="X193" s="56">
        <f t="shared" si="20"/>
        <v>0</v>
      </c>
      <c r="Y193" s="56"/>
      <c r="Z193" s="54">
        <v>1554</v>
      </c>
      <c r="AA193" s="53" t="s">
        <v>545</v>
      </c>
      <c r="AB193" s="53">
        <v>11386</v>
      </c>
      <c r="AC193" s="20">
        <f t="shared" si="21"/>
        <v>57.976072239919439</v>
      </c>
      <c r="AD193" s="15">
        <v>7</v>
      </c>
    </row>
    <row r="194" spans="1:30" hidden="1" x14ac:dyDescent="0.3">
      <c r="A194" s="7">
        <v>1568</v>
      </c>
      <c r="B194" s="8" t="s">
        <v>109</v>
      </c>
      <c r="C194" s="9">
        <v>1910</v>
      </c>
      <c r="D194" s="10">
        <v>698190.1</v>
      </c>
      <c r="E194" s="10">
        <v>7755.67</v>
      </c>
      <c r="F194" s="10">
        <v>0</v>
      </c>
      <c r="G194" s="10">
        <v>4345.6099999999997</v>
      </c>
      <c r="H194" s="10">
        <v>0</v>
      </c>
      <c r="I194" s="10">
        <v>0</v>
      </c>
      <c r="J194" s="10">
        <v>0</v>
      </c>
      <c r="K194" s="10">
        <f t="shared" si="15"/>
        <v>686088.82</v>
      </c>
      <c r="L194" s="10">
        <f t="shared" si="16"/>
        <v>359.21</v>
      </c>
      <c r="M194" s="10">
        <f t="shared" si="17"/>
        <v>0</v>
      </c>
      <c r="N194" s="10">
        <f t="shared" si="18"/>
        <v>0</v>
      </c>
      <c r="P194" s="171">
        <f>ROUND(Table1[[#This Row],[Column14]]*P$2,2)</f>
        <v>0</v>
      </c>
      <c r="Q194" s="33">
        <f t="shared" si="19"/>
        <v>0</v>
      </c>
      <c r="R194" s="14">
        <v>1568</v>
      </c>
      <c r="S194" s="14">
        <v>53</v>
      </c>
      <c r="T194" s="14">
        <v>2</v>
      </c>
      <c r="U194" s="15">
        <v>1</v>
      </c>
      <c r="V194" s="14" t="s">
        <v>547</v>
      </c>
      <c r="W194" s="16">
        <v>88.869603837156774</v>
      </c>
      <c r="X194" s="17">
        <f t="shared" si="20"/>
        <v>0</v>
      </c>
      <c r="Y194" s="17"/>
      <c r="Z194" s="30">
        <v>1568</v>
      </c>
      <c r="AA194" s="18" t="s">
        <v>547</v>
      </c>
      <c r="AB194" s="18">
        <v>1910</v>
      </c>
      <c r="AC194" s="19">
        <f t="shared" si="21"/>
        <v>21.49216287156915</v>
      </c>
      <c r="AD194" s="15"/>
    </row>
    <row r="195" spans="1:30" hidden="1" x14ac:dyDescent="0.3">
      <c r="A195" s="7">
        <v>1645</v>
      </c>
      <c r="B195" s="8" t="s">
        <v>114</v>
      </c>
      <c r="C195" s="9">
        <v>1109</v>
      </c>
      <c r="D195" s="10">
        <v>476580.2</v>
      </c>
      <c r="E195" s="10">
        <v>0</v>
      </c>
      <c r="F195" s="10">
        <v>36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5"/>
        <v>476544.2</v>
      </c>
      <c r="L195" s="10">
        <f t="shared" si="16"/>
        <v>429.71</v>
      </c>
      <c r="M195" s="10">
        <f t="shared" si="17"/>
        <v>0</v>
      </c>
      <c r="N195" s="10">
        <f t="shared" si="18"/>
        <v>0</v>
      </c>
      <c r="P195" s="171">
        <f>ROUND(Table1[[#This Row],[Column14]]*P$2,2)</f>
        <v>0</v>
      </c>
      <c r="Q195" s="33">
        <f t="shared" si="19"/>
        <v>0</v>
      </c>
      <c r="R195" s="14">
        <v>1645</v>
      </c>
      <c r="S195" s="14">
        <v>17</v>
      </c>
      <c r="T195" s="14">
        <v>11</v>
      </c>
      <c r="U195" s="15">
        <v>1</v>
      </c>
      <c r="V195" s="14" t="s">
        <v>550</v>
      </c>
      <c r="W195" s="16">
        <v>89.045835855749147</v>
      </c>
      <c r="X195" s="17">
        <f t="shared" si="20"/>
        <v>0</v>
      </c>
      <c r="Y195" s="17"/>
      <c r="Z195" s="30">
        <v>1645</v>
      </c>
      <c r="AA195" s="18" t="s">
        <v>550</v>
      </c>
      <c r="AB195" s="18">
        <v>1109</v>
      </c>
      <c r="AC195" s="19">
        <f t="shared" si="21"/>
        <v>12.454260093605473</v>
      </c>
      <c r="AD195" s="15"/>
    </row>
    <row r="196" spans="1:30" hidden="1" x14ac:dyDescent="0.3">
      <c r="A196" s="7">
        <v>1631</v>
      </c>
      <c r="B196" s="8" t="s">
        <v>112</v>
      </c>
      <c r="C196" s="9">
        <v>467</v>
      </c>
      <c r="D196" s="10">
        <v>232108.53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5"/>
        <v>232108.53</v>
      </c>
      <c r="L196" s="10">
        <f t="shared" si="16"/>
        <v>497.02</v>
      </c>
      <c r="M196" s="10">
        <f t="shared" si="17"/>
        <v>0</v>
      </c>
      <c r="N196" s="10">
        <f t="shared" si="18"/>
        <v>0</v>
      </c>
      <c r="P196" s="171">
        <f>ROUND(Table1[[#This Row],[Column14]]*P$2,2)</f>
        <v>0</v>
      </c>
      <c r="Q196" s="33">
        <f t="shared" si="19"/>
        <v>0</v>
      </c>
      <c r="R196" s="14">
        <v>1631</v>
      </c>
      <c r="S196" s="14">
        <v>59</v>
      </c>
      <c r="T196" s="14">
        <v>7</v>
      </c>
      <c r="U196" s="15">
        <v>1</v>
      </c>
      <c r="V196" s="14" t="s">
        <v>551</v>
      </c>
      <c r="W196" s="16">
        <v>59.136382577019667</v>
      </c>
      <c r="X196" s="17">
        <f t="shared" si="20"/>
        <v>0</v>
      </c>
      <c r="Y196" s="17"/>
      <c r="Z196" s="30">
        <v>1631</v>
      </c>
      <c r="AA196" s="18" t="s">
        <v>551</v>
      </c>
      <c r="AB196" s="18">
        <v>467</v>
      </c>
      <c r="AC196" s="19">
        <f t="shared" si="21"/>
        <v>7.89699977660581</v>
      </c>
      <c r="AD196" s="15"/>
    </row>
    <row r="197" spans="1:30" hidden="1" x14ac:dyDescent="0.3">
      <c r="A197" s="7">
        <v>1638</v>
      </c>
      <c r="B197" s="8" t="s">
        <v>113</v>
      </c>
      <c r="C197" s="9">
        <v>3081</v>
      </c>
      <c r="D197" s="10">
        <v>1288301.1499999999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ref="K197:K260" si="22">D197-E197-F197-G197-H197-I197-J197</f>
        <v>1288301.1499999999</v>
      </c>
      <c r="L197" s="10">
        <f t="shared" ref="L197:L260" si="23">ROUND((K197/C197),2)</f>
        <v>418.14</v>
      </c>
      <c r="M197" s="10">
        <f t="shared" ref="M197:M205" si="24">MAX(ROUND((L197-M$2),2),0)</f>
        <v>0</v>
      </c>
      <c r="N197" s="10">
        <f t="shared" ref="N197:N260" si="25">M197*C197</f>
        <v>0</v>
      </c>
      <c r="P197" s="171">
        <f>ROUND(Table1[[#This Row],[Column14]]*P$2,2)</f>
        <v>0</v>
      </c>
      <c r="Q197" s="33">
        <f t="shared" ref="Q197:Q260" si="26">A197-R197</f>
        <v>0</v>
      </c>
      <c r="R197" s="14">
        <v>1638</v>
      </c>
      <c r="S197" s="14">
        <v>64</v>
      </c>
      <c r="T197" s="14">
        <v>2</v>
      </c>
      <c r="U197" s="15">
        <v>1</v>
      </c>
      <c r="V197" s="14" t="s">
        <v>552</v>
      </c>
      <c r="W197" s="16">
        <v>87.147715775798957</v>
      </c>
      <c r="X197" s="17">
        <f t="shared" ref="X197:X260" si="27">R197-Z197</f>
        <v>0</v>
      </c>
      <c r="Y197" s="17"/>
      <c r="Z197" s="30">
        <v>1638</v>
      </c>
      <c r="AA197" s="18" t="s">
        <v>552</v>
      </c>
      <c r="AB197" s="18">
        <v>3081</v>
      </c>
      <c r="AC197" s="19">
        <f t="shared" ref="AC197:AC260" si="28">AB197/W197</f>
        <v>35.353766562583822</v>
      </c>
      <c r="AD197" s="15"/>
    </row>
    <row r="198" spans="1:30" hidden="1" x14ac:dyDescent="0.3">
      <c r="A198" s="47">
        <v>714</v>
      </c>
      <c r="B198" s="48" t="s">
        <v>60</v>
      </c>
      <c r="C198" s="49">
        <v>6820</v>
      </c>
      <c r="D198" s="50">
        <v>2995568.89</v>
      </c>
      <c r="E198" s="50">
        <v>15940</v>
      </c>
      <c r="F198" s="50">
        <v>0</v>
      </c>
      <c r="G198" s="50">
        <v>0</v>
      </c>
      <c r="H198" s="50">
        <v>0</v>
      </c>
      <c r="I198" s="50">
        <v>0</v>
      </c>
      <c r="J198" s="50">
        <v>0</v>
      </c>
      <c r="K198" s="50">
        <f t="shared" si="22"/>
        <v>2979628.89</v>
      </c>
      <c r="L198" s="50">
        <f t="shared" si="23"/>
        <v>436.9</v>
      </c>
      <c r="M198" s="50">
        <f t="shared" si="24"/>
        <v>0</v>
      </c>
      <c r="N198" s="50">
        <f t="shared" si="25"/>
        <v>0</v>
      </c>
      <c r="O198" s="51"/>
      <c r="P198" s="172">
        <f>ROUND(Table1[[#This Row],[Column14]]*P$2,2)</f>
        <v>0</v>
      </c>
      <c r="Q198" s="52">
        <f t="shared" si="26"/>
        <v>0</v>
      </c>
      <c r="R198" s="53">
        <v>714</v>
      </c>
      <c r="S198" s="53">
        <v>67</v>
      </c>
      <c r="T198" s="53">
        <v>1</v>
      </c>
      <c r="U198" s="54">
        <v>1</v>
      </c>
      <c r="V198" s="53" t="s">
        <v>554</v>
      </c>
      <c r="W198" s="55">
        <v>32.367478627279354</v>
      </c>
      <c r="X198" s="56">
        <f t="shared" si="27"/>
        <v>0</v>
      </c>
      <c r="Y198" s="56"/>
      <c r="Z198" s="54">
        <v>714</v>
      </c>
      <c r="AA198" s="53" t="s">
        <v>554</v>
      </c>
      <c r="AB198" s="53">
        <v>6820</v>
      </c>
      <c r="AC198" s="20">
        <f t="shared" si="28"/>
        <v>210.70532179952056</v>
      </c>
      <c r="AD198" s="15">
        <v>55</v>
      </c>
    </row>
    <row r="199" spans="1:30" hidden="1" x14ac:dyDescent="0.3">
      <c r="A199" s="7">
        <v>1666</v>
      </c>
      <c r="B199" s="8" t="s">
        <v>116</v>
      </c>
      <c r="C199" s="9">
        <v>332</v>
      </c>
      <c r="D199" s="10">
        <v>175072.81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22"/>
        <v>175072.81</v>
      </c>
      <c r="L199" s="10">
        <f t="shared" si="23"/>
        <v>527.33000000000004</v>
      </c>
      <c r="M199" s="10">
        <f t="shared" si="24"/>
        <v>0</v>
      </c>
      <c r="N199" s="10">
        <f t="shared" si="25"/>
        <v>0</v>
      </c>
      <c r="P199" s="171">
        <f>ROUND(Table1[[#This Row],[Column14]]*P$2,2)</f>
        <v>0</v>
      </c>
      <c r="Q199" s="33">
        <f t="shared" si="26"/>
        <v>0</v>
      </c>
      <c r="R199" s="14">
        <v>1666</v>
      </c>
      <c r="S199" s="14">
        <v>47</v>
      </c>
      <c r="T199" s="14">
        <v>11</v>
      </c>
      <c r="U199" s="15">
        <v>1</v>
      </c>
      <c r="V199" s="14" t="s">
        <v>555</v>
      </c>
      <c r="W199" s="16">
        <v>94.759842256566444</v>
      </c>
      <c r="X199" s="17">
        <f t="shared" si="27"/>
        <v>0</v>
      </c>
      <c r="Y199" s="17"/>
      <c r="Z199" s="30">
        <v>1666</v>
      </c>
      <c r="AA199" s="18" t="s">
        <v>555</v>
      </c>
      <c r="AB199" s="18">
        <v>332</v>
      </c>
      <c r="AC199" s="19">
        <f t="shared" si="28"/>
        <v>3.5035938441211774</v>
      </c>
      <c r="AD199" s="15"/>
    </row>
    <row r="200" spans="1:30" hidden="1" x14ac:dyDescent="0.3">
      <c r="A200" s="7">
        <v>1694</v>
      </c>
      <c r="B200" s="8" t="s">
        <v>119</v>
      </c>
      <c r="C200" s="9">
        <v>1874</v>
      </c>
      <c r="D200" s="10">
        <v>632629.27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22"/>
        <v>632629.27</v>
      </c>
      <c r="L200" s="10">
        <f t="shared" si="23"/>
        <v>337.58</v>
      </c>
      <c r="M200" s="10">
        <f t="shared" si="24"/>
        <v>0</v>
      </c>
      <c r="N200" s="10">
        <f t="shared" si="25"/>
        <v>0</v>
      </c>
      <c r="P200" s="171">
        <f>ROUND(Table1[[#This Row],[Column14]]*P$2,2)</f>
        <v>0</v>
      </c>
      <c r="Q200" s="33">
        <f t="shared" si="26"/>
        <v>0</v>
      </c>
      <c r="R200" s="14">
        <v>1694</v>
      </c>
      <c r="S200" s="14">
        <v>53</v>
      </c>
      <c r="T200" s="14">
        <v>2</v>
      </c>
      <c r="U200" s="15">
        <v>1</v>
      </c>
      <c r="V200" s="14" t="s">
        <v>557</v>
      </c>
      <c r="W200" s="16">
        <v>103.1897248161922</v>
      </c>
      <c r="X200" s="17">
        <f t="shared" si="27"/>
        <v>0</v>
      </c>
      <c r="Y200" s="17"/>
      <c r="Z200" s="30">
        <v>1694</v>
      </c>
      <c r="AA200" s="18" t="s">
        <v>557</v>
      </c>
      <c r="AB200" s="18">
        <v>1874</v>
      </c>
      <c r="AC200" s="19">
        <f t="shared" si="28"/>
        <v>18.160722914399496</v>
      </c>
      <c r="AD200" s="15"/>
    </row>
    <row r="201" spans="1:30" hidden="1" x14ac:dyDescent="0.3">
      <c r="A201" s="7">
        <v>1729</v>
      </c>
      <c r="B201" s="8" t="s">
        <v>120</v>
      </c>
      <c r="C201" s="9">
        <v>791</v>
      </c>
      <c r="D201" s="10">
        <v>329044.37</v>
      </c>
      <c r="E201" s="10">
        <v>6010.8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22"/>
        <v>323033.57</v>
      </c>
      <c r="L201" s="10">
        <f t="shared" si="23"/>
        <v>408.39</v>
      </c>
      <c r="M201" s="10">
        <f t="shared" si="24"/>
        <v>0</v>
      </c>
      <c r="N201" s="10">
        <f t="shared" si="25"/>
        <v>0</v>
      </c>
      <c r="P201" s="171">
        <f>ROUND(Table1[[#This Row],[Column14]]*P$2,2)</f>
        <v>0</v>
      </c>
      <c r="Q201" s="33">
        <f t="shared" si="26"/>
        <v>0</v>
      </c>
      <c r="R201" s="14">
        <v>1729</v>
      </c>
      <c r="S201" s="14">
        <v>18</v>
      </c>
      <c r="T201" s="14">
        <v>10</v>
      </c>
      <c r="U201" s="15">
        <v>1</v>
      </c>
      <c r="V201" s="14" t="s">
        <v>558</v>
      </c>
      <c r="W201" s="16">
        <v>105.05398576674486</v>
      </c>
      <c r="X201" s="17">
        <f t="shared" si="27"/>
        <v>0</v>
      </c>
      <c r="Y201" s="17"/>
      <c r="Z201" s="30">
        <v>1729</v>
      </c>
      <c r="AA201" s="18" t="s">
        <v>558</v>
      </c>
      <c r="AB201" s="18">
        <v>791</v>
      </c>
      <c r="AC201" s="19">
        <f t="shared" si="28"/>
        <v>7.5294620592148283</v>
      </c>
      <c r="AD201" s="15"/>
    </row>
    <row r="202" spans="1:30" hidden="1" x14ac:dyDescent="0.3">
      <c r="A202" s="7">
        <v>1736</v>
      </c>
      <c r="B202" s="8" t="s">
        <v>121</v>
      </c>
      <c r="C202" s="9">
        <v>526</v>
      </c>
      <c r="D202" s="10">
        <v>240714.67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22"/>
        <v>240714.67</v>
      </c>
      <c r="L202" s="10">
        <f t="shared" si="23"/>
        <v>457.63</v>
      </c>
      <c r="M202" s="10">
        <f t="shared" si="24"/>
        <v>0</v>
      </c>
      <c r="N202" s="10">
        <f t="shared" si="25"/>
        <v>0</v>
      </c>
      <c r="P202" s="171">
        <f>ROUND(Table1[[#This Row],[Column14]]*P$2,2)</f>
        <v>0</v>
      </c>
      <c r="Q202" s="33">
        <f t="shared" si="26"/>
        <v>0</v>
      </c>
      <c r="R202" s="14">
        <v>1736</v>
      </c>
      <c r="S202" s="14">
        <v>11</v>
      </c>
      <c r="T202" s="14">
        <v>5</v>
      </c>
      <c r="U202" s="15">
        <v>1</v>
      </c>
      <c r="V202" s="14" t="s">
        <v>559</v>
      </c>
      <c r="W202" s="16">
        <v>48.638925449890117</v>
      </c>
      <c r="X202" s="17">
        <f t="shared" si="27"/>
        <v>0</v>
      </c>
      <c r="Y202" s="17"/>
      <c r="Z202" s="30">
        <v>1736</v>
      </c>
      <c r="AA202" s="18" t="s">
        <v>559</v>
      </c>
      <c r="AB202" s="18">
        <v>526</v>
      </c>
      <c r="AC202" s="19">
        <f t="shared" si="28"/>
        <v>10.814383647145073</v>
      </c>
      <c r="AD202" s="15"/>
    </row>
    <row r="203" spans="1:30" hidden="1" x14ac:dyDescent="0.3">
      <c r="A203" s="7">
        <v>1813</v>
      </c>
      <c r="B203" s="8" t="s">
        <v>122</v>
      </c>
      <c r="C203" s="9">
        <v>777</v>
      </c>
      <c r="D203" s="10">
        <v>464672.63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22"/>
        <v>464672.63</v>
      </c>
      <c r="L203" s="10">
        <f t="shared" si="23"/>
        <v>598.03</v>
      </c>
      <c r="M203" s="10">
        <f t="shared" si="24"/>
        <v>0</v>
      </c>
      <c r="N203" s="10">
        <f t="shared" si="25"/>
        <v>0</v>
      </c>
      <c r="P203" s="171">
        <f>ROUND(Table1[[#This Row],[Column14]]*P$2,2)</f>
        <v>0</v>
      </c>
      <c r="Q203" s="33">
        <f t="shared" si="26"/>
        <v>0</v>
      </c>
      <c r="R203" s="14">
        <v>1813</v>
      </c>
      <c r="S203" s="14">
        <v>22</v>
      </c>
      <c r="T203" s="14">
        <v>3</v>
      </c>
      <c r="U203" s="15">
        <v>1</v>
      </c>
      <c r="V203" s="14" t="s">
        <v>560</v>
      </c>
      <c r="W203" s="16">
        <v>148.16078473697175</v>
      </c>
      <c r="X203" s="17">
        <f t="shared" si="27"/>
        <v>0</v>
      </c>
      <c r="Y203" s="17"/>
      <c r="Z203" s="30">
        <v>1813</v>
      </c>
      <c r="AA203" s="18" t="s">
        <v>560</v>
      </c>
      <c r="AB203" s="18">
        <v>777</v>
      </c>
      <c r="AC203" s="19">
        <f t="shared" si="28"/>
        <v>5.2443026768479912</v>
      </c>
      <c r="AD203" s="15"/>
    </row>
    <row r="204" spans="1:30" hidden="1" x14ac:dyDescent="0.3">
      <c r="A204" s="47">
        <v>1862</v>
      </c>
      <c r="B204" s="48" t="s">
        <v>125</v>
      </c>
      <c r="C204" s="49">
        <v>7552</v>
      </c>
      <c r="D204" s="50">
        <v>1036230.06</v>
      </c>
      <c r="E204" s="50">
        <v>0</v>
      </c>
      <c r="F204" s="50">
        <v>0</v>
      </c>
      <c r="G204" s="50">
        <v>0</v>
      </c>
      <c r="H204" s="50">
        <v>0</v>
      </c>
      <c r="I204" s="50">
        <v>0</v>
      </c>
      <c r="J204" s="50">
        <v>0</v>
      </c>
      <c r="K204" s="50">
        <f t="shared" si="22"/>
        <v>1036230.06</v>
      </c>
      <c r="L204" s="50">
        <f t="shared" si="23"/>
        <v>137.21</v>
      </c>
      <c r="M204" s="50">
        <f t="shared" si="24"/>
        <v>0</v>
      </c>
      <c r="N204" s="50">
        <f t="shared" si="25"/>
        <v>0</v>
      </c>
      <c r="O204" s="51"/>
      <c r="P204" s="172">
        <f>ROUND(Table1[[#This Row],[Column14]]*P$2,2)</f>
        <v>0</v>
      </c>
      <c r="Q204" s="52">
        <f t="shared" si="26"/>
        <v>0</v>
      </c>
      <c r="R204" s="53">
        <v>1862</v>
      </c>
      <c r="S204" s="53">
        <v>20</v>
      </c>
      <c r="T204" s="53">
        <v>6</v>
      </c>
      <c r="U204" s="54">
        <v>1</v>
      </c>
      <c r="V204" s="53" t="s">
        <v>563</v>
      </c>
      <c r="W204" s="55">
        <v>100.16648692106295</v>
      </c>
      <c r="X204" s="56">
        <f t="shared" si="27"/>
        <v>0</v>
      </c>
      <c r="Y204" s="56"/>
      <c r="Z204" s="54">
        <v>1862</v>
      </c>
      <c r="AA204" s="53" t="s">
        <v>563</v>
      </c>
      <c r="AB204" s="53">
        <v>7552</v>
      </c>
      <c r="AC204" s="20">
        <f t="shared" si="28"/>
        <v>75.39447805483502</v>
      </c>
      <c r="AD204" s="15">
        <v>20</v>
      </c>
    </row>
    <row r="205" spans="1:30" hidden="1" x14ac:dyDescent="0.3">
      <c r="A205" s="7">
        <v>1883</v>
      </c>
      <c r="B205" s="8" t="s">
        <v>127</v>
      </c>
      <c r="C205" s="9">
        <v>2865</v>
      </c>
      <c r="D205" s="10">
        <v>740160.97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22"/>
        <v>740160.97</v>
      </c>
      <c r="L205" s="10">
        <f t="shared" si="23"/>
        <v>258.35000000000002</v>
      </c>
      <c r="M205" s="10">
        <f t="shared" si="24"/>
        <v>0</v>
      </c>
      <c r="N205" s="10">
        <f t="shared" si="25"/>
        <v>0</v>
      </c>
      <c r="P205" s="171">
        <f>ROUND(Table1[[#This Row],[Column14]]*P$2,2)</f>
        <v>0</v>
      </c>
      <c r="Q205" s="33">
        <f t="shared" si="26"/>
        <v>0</v>
      </c>
      <c r="R205" s="14">
        <v>1883</v>
      </c>
      <c r="S205" s="14">
        <v>28</v>
      </c>
      <c r="T205" s="14">
        <v>2</v>
      </c>
      <c r="U205" s="15">
        <v>1</v>
      </c>
      <c r="V205" s="14" t="s">
        <v>565</v>
      </c>
      <c r="W205" s="16">
        <v>112.3869908355251</v>
      </c>
      <c r="X205" s="17">
        <f t="shared" si="27"/>
        <v>0</v>
      </c>
      <c r="Y205" s="17"/>
      <c r="Z205" s="30">
        <v>1883</v>
      </c>
      <c r="AA205" s="18" t="s">
        <v>565</v>
      </c>
      <c r="AB205" s="18">
        <v>2865</v>
      </c>
      <c r="AC205" s="19">
        <f t="shared" si="28"/>
        <v>25.492274316631889</v>
      </c>
      <c r="AD205" s="15"/>
    </row>
    <row r="206" spans="1:30" hidden="1" x14ac:dyDescent="0.3">
      <c r="A206" s="62">
        <v>1890</v>
      </c>
      <c r="B206" s="63" t="s">
        <v>128</v>
      </c>
      <c r="C206" s="64">
        <v>679</v>
      </c>
      <c r="D206" s="65">
        <v>842181.67</v>
      </c>
      <c r="E206" s="65">
        <v>0</v>
      </c>
      <c r="F206" s="65">
        <v>0</v>
      </c>
      <c r="G206" s="65">
        <v>221658.98</v>
      </c>
      <c r="H206" s="65">
        <v>0</v>
      </c>
      <c r="I206" s="65">
        <v>0</v>
      </c>
      <c r="J206" s="65">
        <v>0</v>
      </c>
      <c r="K206" s="65">
        <f t="shared" si="22"/>
        <v>620522.69000000006</v>
      </c>
      <c r="L206" s="65">
        <f t="shared" si="23"/>
        <v>913.88</v>
      </c>
      <c r="M206" s="66">
        <v>0</v>
      </c>
      <c r="N206" s="65">
        <f t="shared" si="25"/>
        <v>0</v>
      </c>
      <c r="O206" s="67"/>
      <c r="P206" s="173">
        <f>ROUND(Table1[[#This Row],[Column14]]*P$2,2)</f>
        <v>0</v>
      </c>
      <c r="Q206" s="68">
        <f t="shared" si="26"/>
        <v>0</v>
      </c>
      <c r="R206" s="69">
        <v>1890</v>
      </c>
      <c r="S206" s="69">
        <v>40</v>
      </c>
      <c r="T206" s="69">
        <v>1</v>
      </c>
      <c r="U206" s="70">
        <v>3</v>
      </c>
      <c r="V206" s="69" t="s">
        <v>566</v>
      </c>
      <c r="W206" s="71">
        <v>3.84</v>
      </c>
      <c r="X206" s="72">
        <f t="shared" si="27"/>
        <v>0</v>
      </c>
      <c r="Y206" s="72"/>
      <c r="Z206" s="70">
        <v>1890</v>
      </c>
      <c r="AA206" s="69" t="s">
        <v>566</v>
      </c>
      <c r="AB206" s="69">
        <v>679</v>
      </c>
      <c r="AC206" s="73">
        <f t="shared" si="28"/>
        <v>176.82291666666669</v>
      </c>
      <c r="AD206" s="15">
        <v>47</v>
      </c>
    </row>
    <row r="207" spans="1:30" hidden="1" x14ac:dyDescent="0.3">
      <c r="A207" s="47">
        <v>1900</v>
      </c>
      <c r="B207" s="48" t="s">
        <v>130</v>
      </c>
      <c r="C207" s="49">
        <v>4198</v>
      </c>
      <c r="D207" s="50">
        <v>1688659.42</v>
      </c>
      <c r="E207" s="50">
        <v>17813.5</v>
      </c>
      <c r="F207" s="50">
        <v>0</v>
      </c>
      <c r="G207" s="50">
        <v>0</v>
      </c>
      <c r="H207" s="50">
        <v>0</v>
      </c>
      <c r="I207" s="50">
        <v>0</v>
      </c>
      <c r="J207" s="50">
        <v>0</v>
      </c>
      <c r="K207" s="50">
        <f t="shared" si="22"/>
        <v>1670845.92</v>
      </c>
      <c r="L207" s="50">
        <f t="shared" si="23"/>
        <v>398.01</v>
      </c>
      <c r="M207" s="50">
        <f t="shared" ref="M207:M213" si="29">MAX(ROUND((L207-M$2),2),0)</f>
        <v>0</v>
      </c>
      <c r="N207" s="50">
        <f t="shared" si="25"/>
        <v>0</v>
      </c>
      <c r="O207" s="51"/>
      <c r="P207" s="172">
        <f>ROUND(Table1[[#This Row],[Column14]]*P$2,2)</f>
        <v>0</v>
      </c>
      <c r="Q207" s="52">
        <f t="shared" si="26"/>
        <v>0</v>
      </c>
      <c r="R207" s="53">
        <v>1900</v>
      </c>
      <c r="S207" s="53">
        <v>40</v>
      </c>
      <c r="T207" s="53">
        <v>1</v>
      </c>
      <c r="U207" s="54">
        <v>1</v>
      </c>
      <c r="V207" s="53" t="s">
        <v>567</v>
      </c>
      <c r="W207" s="55">
        <v>29.099108112261522</v>
      </c>
      <c r="X207" s="56">
        <f t="shared" si="27"/>
        <v>0</v>
      </c>
      <c r="Y207" s="56"/>
      <c r="Z207" s="54">
        <v>1900</v>
      </c>
      <c r="AA207" s="53" t="s">
        <v>567</v>
      </c>
      <c r="AB207" s="53">
        <v>4198</v>
      </c>
      <c r="AC207" s="20">
        <f t="shared" si="28"/>
        <v>144.26558999006173</v>
      </c>
      <c r="AD207" s="15">
        <v>45</v>
      </c>
    </row>
    <row r="208" spans="1:30" hidden="1" x14ac:dyDescent="0.3">
      <c r="A208" s="7">
        <v>1939</v>
      </c>
      <c r="B208" s="8" t="s">
        <v>131</v>
      </c>
      <c r="C208" s="9">
        <v>548</v>
      </c>
      <c r="D208" s="10">
        <v>278143.24</v>
      </c>
      <c r="E208" s="10">
        <v>2231.08</v>
      </c>
      <c r="F208" s="10">
        <v>0</v>
      </c>
      <c r="G208" s="10">
        <v>290.58999999999997</v>
      </c>
      <c r="H208" s="10">
        <v>0</v>
      </c>
      <c r="I208" s="10">
        <v>0</v>
      </c>
      <c r="J208" s="10">
        <v>0</v>
      </c>
      <c r="K208" s="10">
        <f t="shared" si="22"/>
        <v>275621.56999999995</v>
      </c>
      <c r="L208" s="10">
        <f t="shared" si="23"/>
        <v>502.96</v>
      </c>
      <c r="M208" s="10">
        <f t="shared" si="29"/>
        <v>0</v>
      </c>
      <c r="N208" s="10">
        <f t="shared" si="25"/>
        <v>0</v>
      </c>
      <c r="P208" s="171">
        <f>ROUND(Table1[[#This Row],[Column14]]*P$2,2)</f>
        <v>0</v>
      </c>
      <c r="Q208" s="33">
        <f t="shared" si="26"/>
        <v>0</v>
      </c>
      <c r="R208" s="14">
        <v>1939</v>
      </c>
      <c r="S208" s="14">
        <v>48</v>
      </c>
      <c r="T208" s="14">
        <v>11</v>
      </c>
      <c r="U208" s="15">
        <v>1</v>
      </c>
      <c r="V208" s="14" t="s">
        <v>568</v>
      </c>
      <c r="W208" s="16">
        <v>151.70787478772874</v>
      </c>
      <c r="X208" s="17">
        <f t="shared" si="27"/>
        <v>0</v>
      </c>
      <c r="Y208" s="17"/>
      <c r="Z208" s="30">
        <v>1939</v>
      </c>
      <c r="AA208" s="18" t="s">
        <v>568</v>
      </c>
      <c r="AB208" s="18">
        <v>548</v>
      </c>
      <c r="AC208" s="19">
        <f t="shared" si="28"/>
        <v>3.6122053701349874</v>
      </c>
      <c r="AD208" s="15"/>
    </row>
    <row r="209" spans="1:30" hidden="1" x14ac:dyDescent="0.3">
      <c r="A209" s="7">
        <v>1953</v>
      </c>
      <c r="B209" s="8" t="s">
        <v>133</v>
      </c>
      <c r="C209" s="9">
        <v>1677</v>
      </c>
      <c r="D209" s="10">
        <v>738178.82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22"/>
        <v>738178.82</v>
      </c>
      <c r="L209" s="10">
        <f t="shared" si="23"/>
        <v>440.18</v>
      </c>
      <c r="M209" s="10">
        <f t="shared" si="29"/>
        <v>0</v>
      </c>
      <c r="N209" s="10">
        <f t="shared" si="25"/>
        <v>0</v>
      </c>
      <c r="P209" s="171">
        <f>ROUND(Table1[[#This Row],[Column14]]*P$2,2)</f>
        <v>0</v>
      </c>
      <c r="Q209" s="33">
        <f t="shared" si="26"/>
        <v>0</v>
      </c>
      <c r="R209" s="14">
        <v>1953</v>
      </c>
      <c r="S209" s="14">
        <v>44</v>
      </c>
      <c r="T209" s="14">
        <v>6</v>
      </c>
      <c r="U209" s="15">
        <v>1</v>
      </c>
      <c r="V209" s="14" t="s">
        <v>569</v>
      </c>
      <c r="W209" s="16">
        <v>74.962409795979752</v>
      </c>
      <c r="X209" s="17">
        <f t="shared" si="27"/>
        <v>0</v>
      </c>
      <c r="Y209" s="17"/>
      <c r="Z209" s="30">
        <v>1953</v>
      </c>
      <c r="AA209" s="18" t="s">
        <v>569</v>
      </c>
      <c r="AB209" s="18">
        <v>1677</v>
      </c>
      <c r="AC209" s="19">
        <f t="shared" si="28"/>
        <v>22.371212512567038</v>
      </c>
      <c r="AD209" s="15"/>
    </row>
    <row r="210" spans="1:30" hidden="1" x14ac:dyDescent="0.3">
      <c r="A210" s="7">
        <v>2009</v>
      </c>
      <c r="B210" s="8" t="s">
        <v>134</v>
      </c>
      <c r="C210" s="9">
        <v>1422</v>
      </c>
      <c r="D210" s="10">
        <v>656200.32999999996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22"/>
        <v>656200.32999999996</v>
      </c>
      <c r="L210" s="10">
        <f t="shared" si="23"/>
        <v>461.46</v>
      </c>
      <c r="M210" s="10">
        <f t="shared" si="29"/>
        <v>0</v>
      </c>
      <c r="N210" s="10">
        <f t="shared" si="25"/>
        <v>0</v>
      </c>
      <c r="P210" s="171">
        <f>ROUND(Table1[[#This Row],[Column14]]*P$2,2)</f>
        <v>0</v>
      </c>
      <c r="Q210" s="33">
        <f t="shared" si="26"/>
        <v>0</v>
      </c>
      <c r="R210" s="14">
        <v>2009</v>
      </c>
      <c r="S210" s="14">
        <v>61</v>
      </c>
      <c r="T210" s="14">
        <v>4</v>
      </c>
      <c r="U210" s="15">
        <v>1</v>
      </c>
      <c r="V210" s="14" t="s">
        <v>571</v>
      </c>
      <c r="W210" s="16">
        <v>188.46307127293642</v>
      </c>
      <c r="X210" s="17">
        <f t="shared" si="27"/>
        <v>0</v>
      </c>
      <c r="Y210" s="17"/>
      <c r="Z210" s="30">
        <v>2009</v>
      </c>
      <c r="AA210" s="18" t="s">
        <v>134</v>
      </c>
      <c r="AB210" s="18">
        <v>1422</v>
      </c>
      <c r="AC210" s="19">
        <f t="shared" si="28"/>
        <v>7.54524475482323</v>
      </c>
      <c r="AD210" s="15"/>
    </row>
    <row r="211" spans="1:30" hidden="1" x14ac:dyDescent="0.3">
      <c r="A211" s="7">
        <v>2044</v>
      </c>
      <c r="B211" s="8" t="s">
        <v>136</v>
      </c>
      <c r="C211" s="9">
        <v>121</v>
      </c>
      <c r="D211" s="10">
        <v>67579.06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22"/>
        <v>67579.06</v>
      </c>
      <c r="L211" s="10">
        <f t="shared" si="23"/>
        <v>558.5</v>
      </c>
      <c r="M211" s="10">
        <f t="shared" si="29"/>
        <v>0</v>
      </c>
      <c r="N211" s="10">
        <f t="shared" si="25"/>
        <v>0</v>
      </c>
      <c r="P211" s="171">
        <f>ROUND(Table1[[#This Row],[Column14]]*P$2,2)</f>
        <v>0</v>
      </c>
      <c r="Q211" s="33">
        <f t="shared" si="26"/>
        <v>0</v>
      </c>
      <c r="R211" s="14">
        <v>2044</v>
      </c>
      <c r="S211" s="14">
        <v>64</v>
      </c>
      <c r="T211" s="14">
        <v>2</v>
      </c>
      <c r="U211" s="15">
        <v>3</v>
      </c>
      <c r="V211" s="14" t="s">
        <v>572</v>
      </c>
      <c r="W211" s="16">
        <v>6.53</v>
      </c>
      <c r="X211" s="17">
        <f t="shared" si="27"/>
        <v>0</v>
      </c>
      <c r="Y211" s="17"/>
      <c r="Z211" s="30">
        <v>2044</v>
      </c>
      <c r="AA211" s="18" t="s">
        <v>572</v>
      </c>
      <c r="AB211" s="18">
        <v>121</v>
      </c>
      <c r="AC211" s="19">
        <f t="shared" si="28"/>
        <v>18.529862174578867</v>
      </c>
      <c r="AD211" s="15"/>
    </row>
    <row r="212" spans="1:30" hidden="1" x14ac:dyDescent="0.3">
      <c r="A212" s="7">
        <v>2051</v>
      </c>
      <c r="B212" s="8" t="s">
        <v>137</v>
      </c>
      <c r="C212" s="9">
        <v>670</v>
      </c>
      <c r="D212" s="10">
        <v>219284.04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22"/>
        <v>219284.04</v>
      </c>
      <c r="L212" s="10">
        <f t="shared" si="23"/>
        <v>327.29000000000002</v>
      </c>
      <c r="M212" s="10">
        <f t="shared" si="29"/>
        <v>0</v>
      </c>
      <c r="N212" s="10">
        <f t="shared" si="25"/>
        <v>0</v>
      </c>
      <c r="P212" s="171">
        <f>ROUND(Table1[[#This Row],[Column14]]*P$2,2)</f>
        <v>0</v>
      </c>
      <c r="Q212" s="33">
        <f t="shared" si="26"/>
        <v>0</v>
      </c>
      <c r="R212" s="14">
        <v>2051</v>
      </c>
      <c r="S212" s="14">
        <v>64</v>
      </c>
      <c r="T212" s="14">
        <v>2</v>
      </c>
      <c r="U212" s="15">
        <v>3</v>
      </c>
      <c r="V212" s="14" t="s">
        <v>573</v>
      </c>
      <c r="W212" s="16">
        <v>18.57</v>
      </c>
      <c r="X212" s="17">
        <f t="shared" si="27"/>
        <v>0</v>
      </c>
      <c r="Y212" s="17"/>
      <c r="Z212" s="30">
        <v>2051</v>
      </c>
      <c r="AA212" s="18" t="s">
        <v>573</v>
      </c>
      <c r="AB212" s="18">
        <v>670</v>
      </c>
      <c r="AC212" s="19">
        <f t="shared" si="28"/>
        <v>36.07969843834141</v>
      </c>
      <c r="AD212" s="15"/>
    </row>
    <row r="213" spans="1:30" hidden="1" x14ac:dyDescent="0.3">
      <c r="A213" s="47">
        <v>2058</v>
      </c>
      <c r="B213" s="48" t="s">
        <v>138</v>
      </c>
      <c r="C213" s="49">
        <v>3939</v>
      </c>
      <c r="D213" s="50">
        <v>2179365.4300000002</v>
      </c>
      <c r="E213" s="50">
        <v>0</v>
      </c>
      <c r="F213" s="50">
        <v>0</v>
      </c>
      <c r="G213" s="50">
        <v>190225.14</v>
      </c>
      <c r="H213" s="50">
        <v>0</v>
      </c>
      <c r="I213" s="50">
        <v>0</v>
      </c>
      <c r="J213" s="50">
        <v>0</v>
      </c>
      <c r="K213" s="50">
        <f t="shared" si="22"/>
        <v>1989140.29</v>
      </c>
      <c r="L213" s="50">
        <f t="shared" si="23"/>
        <v>504.99</v>
      </c>
      <c r="M213" s="50">
        <f t="shared" si="29"/>
        <v>0</v>
      </c>
      <c r="N213" s="50">
        <f t="shared" si="25"/>
        <v>0</v>
      </c>
      <c r="O213" s="51"/>
      <c r="P213" s="172">
        <f>ROUND(Table1[[#This Row],[Column14]]*P$2,2)</f>
        <v>0</v>
      </c>
      <c r="Q213" s="52">
        <f t="shared" si="26"/>
        <v>0</v>
      </c>
      <c r="R213" s="53">
        <v>2058</v>
      </c>
      <c r="S213" s="53">
        <v>66</v>
      </c>
      <c r="T213" s="53">
        <v>1</v>
      </c>
      <c r="U213" s="54">
        <v>1</v>
      </c>
      <c r="V213" s="53" t="s">
        <v>574</v>
      </c>
      <c r="W213" s="55">
        <v>57.423486484130429</v>
      </c>
      <c r="X213" s="56">
        <f t="shared" si="27"/>
        <v>0</v>
      </c>
      <c r="Y213" s="56"/>
      <c r="Z213" s="54">
        <v>2058</v>
      </c>
      <c r="AA213" s="53" t="s">
        <v>574</v>
      </c>
      <c r="AB213" s="53">
        <v>3939</v>
      </c>
      <c r="AC213" s="20">
        <f t="shared" si="28"/>
        <v>68.595625956786563</v>
      </c>
      <c r="AD213" s="15">
        <v>16</v>
      </c>
    </row>
    <row r="214" spans="1:30" hidden="1" x14ac:dyDescent="0.3">
      <c r="A214" s="62">
        <v>2184</v>
      </c>
      <c r="B214" s="63" t="s">
        <v>144</v>
      </c>
      <c r="C214" s="64">
        <v>936</v>
      </c>
      <c r="D214" s="65">
        <v>809431.42</v>
      </c>
      <c r="E214" s="65">
        <v>0</v>
      </c>
      <c r="F214" s="65">
        <v>0</v>
      </c>
      <c r="G214" s="65">
        <v>0</v>
      </c>
      <c r="H214" s="65">
        <v>0</v>
      </c>
      <c r="I214" s="65">
        <v>0</v>
      </c>
      <c r="J214" s="65">
        <v>0</v>
      </c>
      <c r="K214" s="65">
        <f t="shared" si="22"/>
        <v>809431.42</v>
      </c>
      <c r="L214" s="65">
        <f t="shared" si="23"/>
        <v>864.78</v>
      </c>
      <c r="M214" s="65">
        <v>0</v>
      </c>
      <c r="N214" s="65">
        <f t="shared" si="25"/>
        <v>0</v>
      </c>
      <c r="O214" s="67"/>
      <c r="P214" s="173">
        <f>ROUND(Table1[[#This Row],[Column14]]*P$2,2)</f>
        <v>0</v>
      </c>
      <c r="Q214" s="68">
        <f t="shared" si="26"/>
        <v>0</v>
      </c>
      <c r="R214" s="69">
        <v>2184</v>
      </c>
      <c r="S214" s="69">
        <v>40</v>
      </c>
      <c r="T214" s="69">
        <v>1</v>
      </c>
      <c r="U214" s="70">
        <v>3</v>
      </c>
      <c r="V214" s="69" t="s">
        <v>579</v>
      </c>
      <c r="W214" s="71">
        <v>6.51</v>
      </c>
      <c r="X214" s="72">
        <f t="shared" si="27"/>
        <v>0</v>
      </c>
      <c r="Y214" s="72"/>
      <c r="Z214" s="70">
        <v>2184</v>
      </c>
      <c r="AA214" s="69" t="s">
        <v>579</v>
      </c>
      <c r="AB214" s="69">
        <v>936</v>
      </c>
      <c r="AC214" s="73">
        <f t="shared" si="28"/>
        <v>143.77880184331798</v>
      </c>
      <c r="AD214" s="15">
        <v>44</v>
      </c>
    </row>
    <row r="215" spans="1:30" hidden="1" x14ac:dyDescent="0.3">
      <c r="A215" s="47">
        <v>2217</v>
      </c>
      <c r="B215" s="48" t="s">
        <v>147</v>
      </c>
      <c r="C215" s="49">
        <v>2062</v>
      </c>
      <c r="D215" s="50">
        <v>781376.68</v>
      </c>
      <c r="E215" s="50">
        <v>0</v>
      </c>
      <c r="F215" s="50">
        <v>0</v>
      </c>
      <c r="G215" s="50">
        <v>0</v>
      </c>
      <c r="H215" s="50">
        <v>0</v>
      </c>
      <c r="I215" s="50">
        <v>0</v>
      </c>
      <c r="J215" s="50">
        <v>0</v>
      </c>
      <c r="K215" s="50">
        <f t="shared" si="22"/>
        <v>781376.68</v>
      </c>
      <c r="L215" s="50">
        <f t="shared" si="23"/>
        <v>378.94</v>
      </c>
      <c r="M215" s="50">
        <f t="shared" ref="M215:M246" si="30">MAX(ROUND((L215-M$2),2),0)</f>
        <v>0</v>
      </c>
      <c r="N215" s="50">
        <f t="shared" si="25"/>
        <v>0</v>
      </c>
      <c r="O215" s="51"/>
      <c r="P215" s="172">
        <f>ROUND(Table1[[#This Row],[Column14]]*P$2,2)</f>
        <v>0</v>
      </c>
      <c r="Q215" s="52">
        <f t="shared" si="26"/>
        <v>0</v>
      </c>
      <c r="R215" s="53">
        <v>2217</v>
      </c>
      <c r="S215" s="53">
        <v>45</v>
      </c>
      <c r="T215" s="53">
        <v>1</v>
      </c>
      <c r="U215" s="54">
        <v>1</v>
      </c>
      <c r="V215" s="53" t="s">
        <v>582</v>
      </c>
      <c r="W215" s="55">
        <v>21.027733566796449</v>
      </c>
      <c r="X215" s="56">
        <f t="shared" si="27"/>
        <v>0</v>
      </c>
      <c r="Y215" s="56"/>
      <c r="Z215" s="54">
        <v>2217</v>
      </c>
      <c r="AA215" s="53" t="s">
        <v>582</v>
      </c>
      <c r="AB215" s="53">
        <v>2062</v>
      </c>
      <c r="AC215" s="20">
        <f t="shared" si="28"/>
        <v>98.060972355859235</v>
      </c>
      <c r="AD215" s="15">
        <v>32</v>
      </c>
    </row>
    <row r="216" spans="1:30" hidden="1" x14ac:dyDescent="0.3">
      <c r="A216" s="7">
        <v>2226</v>
      </c>
      <c r="B216" s="8" t="s">
        <v>148</v>
      </c>
      <c r="C216" s="9">
        <v>245</v>
      </c>
      <c r="D216" s="10">
        <v>98286.69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22"/>
        <v>98286.69</v>
      </c>
      <c r="L216" s="10">
        <f t="shared" si="23"/>
        <v>401.17</v>
      </c>
      <c r="M216" s="10">
        <f t="shared" si="30"/>
        <v>0</v>
      </c>
      <c r="N216" s="10">
        <f t="shared" si="25"/>
        <v>0</v>
      </c>
      <c r="P216" s="171">
        <f>ROUND(Table1[[#This Row],[Column14]]*P$2,2)</f>
        <v>0</v>
      </c>
      <c r="Q216" s="33">
        <f t="shared" si="26"/>
        <v>0</v>
      </c>
      <c r="R216" s="14">
        <v>2226</v>
      </c>
      <c r="S216" s="14">
        <v>10</v>
      </c>
      <c r="T216" s="14">
        <v>10</v>
      </c>
      <c r="U216" s="15">
        <v>1</v>
      </c>
      <c r="V216" s="14" t="s">
        <v>583</v>
      </c>
      <c r="W216" s="16">
        <v>74.00978053997548</v>
      </c>
      <c r="X216" s="17">
        <f t="shared" si="27"/>
        <v>0</v>
      </c>
      <c r="Y216" s="17"/>
      <c r="Z216" s="30">
        <v>2226</v>
      </c>
      <c r="AA216" s="18" t="s">
        <v>583</v>
      </c>
      <c r="AB216" s="18">
        <v>245</v>
      </c>
      <c r="AC216" s="19">
        <f t="shared" si="28"/>
        <v>3.3103732805648063</v>
      </c>
      <c r="AD216" s="15"/>
    </row>
    <row r="217" spans="1:30" hidden="1" x14ac:dyDescent="0.3">
      <c r="A217" s="47">
        <v>2289</v>
      </c>
      <c r="B217" s="48" t="s">
        <v>151</v>
      </c>
      <c r="C217" s="49">
        <v>22573</v>
      </c>
      <c r="D217" s="50">
        <v>6287540.4199999999</v>
      </c>
      <c r="E217" s="50">
        <v>82060</v>
      </c>
      <c r="F217" s="50">
        <v>0</v>
      </c>
      <c r="G217" s="50">
        <v>0</v>
      </c>
      <c r="H217" s="50">
        <v>0</v>
      </c>
      <c r="I217" s="50">
        <v>0</v>
      </c>
      <c r="J217" s="50">
        <v>0</v>
      </c>
      <c r="K217" s="50">
        <f t="shared" si="22"/>
        <v>6205480.4199999999</v>
      </c>
      <c r="L217" s="50">
        <f t="shared" si="23"/>
        <v>274.91000000000003</v>
      </c>
      <c r="M217" s="50">
        <f t="shared" si="30"/>
        <v>0</v>
      </c>
      <c r="N217" s="50">
        <f t="shared" si="25"/>
        <v>0</v>
      </c>
      <c r="O217" s="51"/>
      <c r="P217" s="172">
        <f>ROUND(Table1[[#This Row],[Column14]]*P$2,2)</f>
        <v>0</v>
      </c>
      <c r="Q217" s="52">
        <f t="shared" si="26"/>
        <v>0</v>
      </c>
      <c r="R217" s="53">
        <v>2289</v>
      </c>
      <c r="S217" s="53">
        <v>5</v>
      </c>
      <c r="T217" s="53">
        <v>7</v>
      </c>
      <c r="U217" s="54">
        <v>1</v>
      </c>
      <c r="V217" s="53" t="s">
        <v>585</v>
      </c>
      <c r="W217" s="55">
        <v>95.847194613276201</v>
      </c>
      <c r="X217" s="56">
        <f t="shared" si="27"/>
        <v>0</v>
      </c>
      <c r="Y217" s="56"/>
      <c r="Z217" s="54">
        <v>2289</v>
      </c>
      <c r="AA217" s="53" t="s">
        <v>585</v>
      </c>
      <c r="AB217" s="53">
        <v>22573</v>
      </c>
      <c r="AC217" s="20">
        <f t="shared" si="28"/>
        <v>235.51028374985236</v>
      </c>
      <c r="AD217" s="15">
        <v>57</v>
      </c>
    </row>
    <row r="218" spans="1:30" hidden="1" x14ac:dyDescent="0.3">
      <c r="A218" s="7">
        <v>2310</v>
      </c>
      <c r="B218" s="8" t="s">
        <v>154</v>
      </c>
      <c r="C218" s="9">
        <v>253</v>
      </c>
      <c r="D218" s="10">
        <v>128206.46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22"/>
        <v>128206.46</v>
      </c>
      <c r="L218" s="10">
        <f t="shared" si="23"/>
        <v>506.74</v>
      </c>
      <c r="M218" s="10">
        <f t="shared" si="30"/>
        <v>0</v>
      </c>
      <c r="N218" s="10">
        <f t="shared" si="25"/>
        <v>0</v>
      </c>
      <c r="P218" s="171">
        <f>ROUND(Table1[[#This Row],[Column14]]*P$2,2)</f>
        <v>0</v>
      </c>
      <c r="Q218" s="33">
        <f t="shared" si="26"/>
        <v>0</v>
      </c>
      <c r="R218" s="14">
        <v>2310</v>
      </c>
      <c r="S218" s="14">
        <v>24</v>
      </c>
      <c r="T218" s="14">
        <v>6</v>
      </c>
      <c r="U218" s="15">
        <v>1</v>
      </c>
      <c r="V218" s="14" t="s">
        <v>586</v>
      </c>
      <c r="W218" s="16">
        <v>31.560413532491271</v>
      </c>
      <c r="X218" s="17">
        <f t="shared" si="27"/>
        <v>0</v>
      </c>
      <c r="Y218" s="17"/>
      <c r="Z218" s="30">
        <v>2310</v>
      </c>
      <c r="AA218" s="18" t="s">
        <v>586</v>
      </c>
      <c r="AB218" s="18">
        <v>253</v>
      </c>
      <c r="AC218" s="19">
        <f t="shared" si="28"/>
        <v>8.0163715136222127</v>
      </c>
      <c r="AD218" s="15"/>
    </row>
    <row r="219" spans="1:30" hidden="1" x14ac:dyDescent="0.3">
      <c r="A219" s="47">
        <v>2296</v>
      </c>
      <c r="B219" s="48" t="s">
        <v>152</v>
      </c>
      <c r="C219" s="49">
        <v>2373</v>
      </c>
      <c r="D219" s="50">
        <v>342611.46</v>
      </c>
      <c r="E219" s="50">
        <v>0</v>
      </c>
      <c r="F219" s="50">
        <v>0</v>
      </c>
      <c r="G219" s="50">
        <v>0</v>
      </c>
      <c r="H219" s="50">
        <v>0</v>
      </c>
      <c r="I219" s="50">
        <v>0</v>
      </c>
      <c r="J219" s="50">
        <v>0</v>
      </c>
      <c r="K219" s="50">
        <f t="shared" si="22"/>
        <v>342611.46</v>
      </c>
      <c r="L219" s="50">
        <f t="shared" si="23"/>
        <v>144.38</v>
      </c>
      <c r="M219" s="50">
        <f t="shared" si="30"/>
        <v>0</v>
      </c>
      <c r="N219" s="50">
        <f t="shared" si="25"/>
        <v>0</v>
      </c>
      <c r="O219" s="51"/>
      <c r="P219" s="172">
        <f>ROUND(Table1[[#This Row],[Column14]]*P$2,2)</f>
        <v>0</v>
      </c>
      <c r="Q219" s="52">
        <f t="shared" si="26"/>
        <v>0</v>
      </c>
      <c r="R219" s="53">
        <v>2296</v>
      </c>
      <c r="S219" s="53">
        <v>40</v>
      </c>
      <c r="T219" s="53">
        <v>1</v>
      </c>
      <c r="U219" s="54">
        <v>1</v>
      </c>
      <c r="V219" s="53" t="s">
        <v>587</v>
      </c>
      <c r="W219" s="55">
        <v>5.6055863245505382</v>
      </c>
      <c r="X219" s="56">
        <f t="shared" si="27"/>
        <v>0</v>
      </c>
      <c r="Y219" s="56"/>
      <c r="Z219" s="54">
        <v>2296</v>
      </c>
      <c r="AA219" s="53" t="s">
        <v>587</v>
      </c>
      <c r="AB219" s="53">
        <v>2373</v>
      </c>
      <c r="AC219" s="20">
        <f t="shared" si="28"/>
        <v>423.32770607903706</v>
      </c>
      <c r="AD219" s="15">
        <v>65</v>
      </c>
    </row>
    <row r="220" spans="1:30" hidden="1" x14ac:dyDescent="0.3">
      <c r="A220" s="47">
        <v>2303</v>
      </c>
      <c r="B220" s="48" t="s">
        <v>153</v>
      </c>
      <c r="C220" s="49">
        <v>3352</v>
      </c>
      <c r="D220" s="50">
        <v>1022884.77</v>
      </c>
      <c r="E220" s="50">
        <v>0</v>
      </c>
      <c r="F220" s="50">
        <v>6621.11</v>
      </c>
      <c r="G220" s="50">
        <v>0</v>
      </c>
      <c r="H220" s="50">
        <v>0</v>
      </c>
      <c r="I220" s="50">
        <v>0</v>
      </c>
      <c r="J220" s="50">
        <v>0</v>
      </c>
      <c r="K220" s="50">
        <f t="shared" si="22"/>
        <v>1016263.66</v>
      </c>
      <c r="L220" s="50">
        <f t="shared" si="23"/>
        <v>303.18</v>
      </c>
      <c r="M220" s="50">
        <f t="shared" si="30"/>
        <v>0</v>
      </c>
      <c r="N220" s="50">
        <f t="shared" si="25"/>
        <v>0</v>
      </c>
      <c r="O220" s="51"/>
      <c r="P220" s="172">
        <f>ROUND(Table1[[#This Row],[Column14]]*P$2,2)</f>
        <v>0</v>
      </c>
      <c r="Q220" s="52">
        <f t="shared" si="26"/>
        <v>0</v>
      </c>
      <c r="R220" s="53">
        <v>2303</v>
      </c>
      <c r="S220" s="53">
        <v>40</v>
      </c>
      <c r="T220" s="53">
        <v>1</v>
      </c>
      <c r="U220" s="54">
        <v>1</v>
      </c>
      <c r="V220" s="53" t="s">
        <v>588</v>
      </c>
      <c r="W220" s="55">
        <v>7.374165452677774</v>
      </c>
      <c r="X220" s="56">
        <f t="shared" si="27"/>
        <v>0</v>
      </c>
      <c r="Y220" s="56"/>
      <c r="Z220" s="54">
        <v>2303</v>
      </c>
      <c r="AA220" s="53" t="s">
        <v>588</v>
      </c>
      <c r="AB220" s="53">
        <v>3352</v>
      </c>
      <c r="AC220" s="20">
        <f t="shared" si="28"/>
        <v>454.55991210270327</v>
      </c>
      <c r="AD220" s="15">
        <v>68</v>
      </c>
    </row>
    <row r="221" spans="1:30" hidden="1" x14ac:dyDescent="0.3">
      <c r="A221" s="7">
        <v>2415</v>
      </c>
      <c r="B221" s="8" t="s">
        <v>156</v>
      </c>
      <c r="C221" s="9">
        <v>312</v>
      </c>
      <c r="D221" s="10">
        <v>170807.73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22"/>
        <v>170807.73</v>
      </c>
      <c r="L221" s="10">
        <f t="shared" si="23"/>
        <v>547.46</v>
      </c>
      <c r="M221" s="10">
        <f t="shared" si="30"/>
        <v>0</v>
      </c>
      <c r="N221" s="10">
        <f t="shared" si="25"/>
        <v>0</v>
      </c>
      <c r="P221" s="171">
        <f>ROUND(Table1[[#This Row],[Column14]]*P$2,2)</f>
        <v>0</v>
      </c>
      <c r="Q221" s="33">
        <f t="shared" si="26"/>
        <v>0</v>
      </c>
      <c r="R221" s="14">
        <v>2415</v>
      </c>
      <c r="S221" s="14">
        <v>58</v>
      </c>
      <c r="T221" s="14">
        <v>8</v>
      </c>
      <c r="U221" s="15">
        <v>1</v>
      </c>
      <c r="V221" s="14" t="s">
        <v>590</v>
      </c>
      <c r="W221" s="16">
        <v>56</v>
      </c>
      <c r="X221" s="17">
        <f t="shared" si="27"/>
        <v>0</v>
      </c>
      <c r="Y221" s="17"/>
      <c r="Z221" s="30">
        <v>2415</v>
      </c>
      <c r="AA221" s="18" t="s">
        <v>590</v>
      </c>
      <c r="AB221" s="18">
        <v>312</v>
      </c>
      <c r="AC221" s="19">
        <f t="shared" si="28"/>
        <v>5.5714285714285712</v>
      </c>
      <c r="AD221" s="15"/>
    </row>
    <row r="222" spans="1:30" hidden="1" x14ac:dyDescent="0.3">
      <c r="A222" s="47">
        <v>2420</v>
      </c>
      <c r="B222" s="48" t="s">
        <v>157</v>
      </c>
      <c r="C222" s="49">
        <v>4692</v>
      </c>
      <c r="D222" s="50">
        <v>2367972.6800000002</v>
      </c>
      <c r="E222" s="50">
        <v>8301.17</v>
      </c>
      <c r="F222" s="50">
        <v>0</v>
      </c>
      <c r="G222" s="50">
        <v>5958.61</v>
      </c>
      <c r="H222" s="50">
        <v>0</v>
      </c>
      <c r="I222" s="50">
        <v>0</v>
      </c>
      <c r="J222" s="50">
        <v>0</v>
      </c>
      <c r="K222" s="50">
        <f t="shared" si="22"/>
        <v>2353712.9000000004</v>
      </c>
      <c r="L222" s="50">
        <f t="shared" si="23"/>
        <v>501.64</v>
      </c>
      <c r="M222" s="50">
        <f t="shared" si="30"/>
        <v>0</v>
      </c>
      <c r="N222" s="50">
        <f t="shared" si="25"/>
        <v>0</v>
      </c>
      <c r="O222" s="51"/>
      <c r="P222" s="172">
        <f>ROUND(Table1[[#This Row],[Column14]]*P$2,2)</f>
        <v>0</v>
      </c>
      <c r="Q222" s="52">
        <f t="shared" si="26"/>
        <v>0</v>
      </c>
      <c r="R222" s="53">
        <v>2420</v>
      </c>
      <c r="S222" s="53">
        <v>67</v>
      </c>
      <c r="T222" s="53">
        <v>1</v>
      </c>
      <c r="U222" s="54">
        <v>1</v>
      </c>
      <c r="V222" s="53" t="s">
        <v>591</v>
      </c>
      <c r="W222" s="55">
        <v>37.937935728339284</v>
      </c>
      <c r="X222" s="56">
        <f t="shared" si="27"/>
        <v>0</v>
      </c>
      <c r="Y222" s="56"/>
      <c r="Z222" s="54">
        <v>2420</v>
      </c>
      <c r="AA222" s="53" t="s">
        <v>591</v>
      </c>
      <c r="AB222" s="53">
        <v>4692</v>
      </c>
      <c r="AC222" s="20">
        <f t="shared" si="28"/>
        <v>123.67568002639426</v>
      </c>
      <c r="AD222" s="15">
        <v>40</v>
      </c>
    </row>
    <row r="223" spans="1:30" hidden="1" x14ac:dyDescent="0.3">
      <c r="A223" s="7">
        <v>2443</v>
      </c>
      <c r="B223" s="8" t="s">
        <v>160</v>
      </c>
      <c r="C223" s="9">
        <v>2057</v>
      </c>
      <c r="D223" s="10">
        <v>415636.52</v>
      </c>
      <c r="E223" s="10">
        <v>0</v>
      </c>
      <c r="F223" s="10">
        <v>0</v>
      </c>
      <c r="G223" s="10">
        <v>4733.1899999999996</v>
      </c>
      <c r="H223" s="10">
        <v>0</v>
      </c>
      <c r="I223" s="10">
        <v>0</v>
      </c>
      <c r="J223" s="10">
        <v>0</v>
      </c>
      <c r="K223" s="10">
        <f t="shared" si="22"/>
        <v>410903.33</v>
      </c>
      <c r="L223" s="10">
        <f t="shared" si="23"/>
        <v>199.76</v>
      </c>
      <c r="M223" s="10">
        <f t="shared" si="30"/>
        <v>0</v>
      </c>
      <c r="N223" s="10">
        <f t="shared" si="25"/>
        <v>0</v>
      </c>
      <c r="P223" s="171">
        <f>ROUND(Table1[[#This Row],[Column14]]*P$2,2)</f>
        <v>0</v>
      </c>
      <c r="Q223" s="33">
        <f t="shared" si="26"/>
        <v>0</v>
      </c>
      <c r="R223" s="14">
        <v>2443</v>
      </c>
      <c r="S223" s="14">
        <v>66</v>
      </c>
      <c r="T223" s="14">
        <v>6</v>
      </c>
      <c r="U223" s="15">
        <v>3</v>
      </c>
      <c r="V223" s="14" t="s">
        <v>592</v>
      </c>
      <c r="W223" s="16">
        <v>50.25</v>
      </c>
      <c r="X223" s="17">
        <f t="shared" si="27"/>
        <v>0</v>
      </c>
      <c r="Y223" s="17"/>
      <c r="Z223" s="30">
        <v>2443</v>
      </c>
      <c r="AA223" s="18" t="s">
        <v>592</v>
      </c>
      <c r="AB223" s="18">
        <v>2057</v>
      </c>
      <c r="AC223" s="19">
        <f t="shared" si="28"/>
        <v>40.93532338308458</v>
      </c>
      <c r="AD223" s="15"/>
    </row>
    <row r="224" spans="1:30" hidden="1" x14ac:dyDescent="0.3">
      <c r="A224" s="7">
        <v>2436</v>
      </c>
      <c r="B224" s="8" t="s">
        <v>159</v>
      </c>
      <c r="C224" s="9">
        <v>1529</v>
      </c>
      <c r="D224" s="10">
        <v>607283.52</v>
      </c>
      <c r="E224" s="10">
        <v>0</v>
      </c>
      <c r="F224" s="10">
        <v>0</v>
      </c>
      <c r="G224" s="10">
        <v>12405.11</v>
      </c>
      <c r="H224" s="10">
        <v>0</v>
      </c>
      <c r="I224" s="10">
        <v>0</v>
      </c>
      <c r="J224" s="10">
        <v>0</v>
      </c>
      <c r="K224" s="10">
        <f t="shared" si="22"/>
        <v>594878.41</v>
      </c>
      <c r="L224" s="10">
        <f t="shared" si="23"/>
        <v>389.06</v>
      </c>
      <c r="M224" s="10">
        <f t="shared" si="30"/>
        <v>0</v>
      </c>
      <c r="N224" s="10">
        <f t="shared" si="25"/>
        <v>0</v>
      </c>
      <c r="P224" s="171">
        <f>ROUND(Table1[[#This Row],[Column14]]*P$2,2)</f>
        <v>0</v>
      </c>
      <c r="Q224" s="33">
        <f t="shared" si="26"/>
        <v>0</v>
      </c>
      <c r="R224" s="14">
        <v>2436</v>
      </c>
      <c r="S224" s="14">
        <v>66</v>
      </c>
      <c r="T224" s="14">
        <v>6</v>
      </c>
      <c r="U224" s="15">
        <v>2</v>
      </c>
      <c r="V224" s="14" t="s">
        <v>593</v>
      </c>
      <c r="W224" s="16">
        <v>180.49603849793127</v>
      </c>
      <c r="X224" s="17">
        <f t="shared" si="27"/>
        <v>0</v>
      </c>
      <c r="Y224" s="17"/>
      <c r="Z224" s="30">
        <v>2436</v>
      </c>
      <c r="AA224" s="18" t="s">
        <v>593</v>
      </c>
      <c r="AB224" s="18">
        <v>1529</v>
      </c>
      <c r="AC224" s="19">
        <f t="shared" si="28"/>
        <v>8.4711000458745502</v>
      </c>
      <c r="AD224" s="15"/>
    </row>
    <row r="225" spans="1:30" hidden="1" x14ac:dyDescent="0.3">
      <c r="A225" s="47">
        <v>2460</v>
      </c>
      <c r="B225" s="48" t="s">
        <v>162</v>
      </c>
      <c r="C225" s="49">
        <v>1232</v>
      </c>
      <c r="D225" s="50">
        <v>363731.09</v>
      </c>
      <c r="E225" s="50">
        <v>2132</v>
      </c>
      <c r="F225" s="50">
        <v>0</v>
      </c>
      <c r="G225" s="50">
        <v>0</v>
      </c>
      <c r="H225" s="50">
        <v>0</v>
      </c>
      <c r="I225" s="50">
        <v>0</v>
      </c>
      <c r="J225" s="50">
        <v>0</v>
      </c>
      <c r="K225" s="50">
        <f t="shared" si="22"/>
        <v>361599.09</v>
      </c>
      <c r="L225" s="50">
        <f t="shared" si="23"/>
        <v>293.51</v>
      </c>
      <c r="M225" s="50">
        <f t="shared" si="30"/>
        <v>0</v>
      </c>
      <c r="N225" s="50">
        <f t="shared" si="25"/>
        <v>0</v>
      </c>
      <c r="O225" s="51"/>
      <c r="P225" s="172">
        <f>ROUND(Table1[[#This Row],[Column14]]*P$2,2)</f>
        <v>0</v>
      </c>
      <c r="Q225" s="52">
        <f t="shared" si="26"/>
        <v>0</v>
      </c>
      <c r="R225" s="53">
        <v>2460</v>
      </c>
      <c r="S225" s="53">
        <v>67</v>
      </c>
      <c r="T225" s="53">
        <v>1</v>
      </c>
      <c r="U225" s="54">
        <v>3</v>
      </c>
      <c r="V225" s="53" t="s">
        <v>594</v>
      </c>
      <c r="W225" s="55">
        <v>9.23</v>
      </c>
      <c r="X225" s="56">
        <f t="shared" si="27"/>
        <v>0</v>
      </c>
      <c r="Y225" s="56"/>
      <c r="Z225" s="54">
        <v>2460</v>
      </c>
      <c r="AA225" s="53" t="s">
        <v>594</v>
      </c>
      <c r="AB225" s="53">
        <v>1232</v>
      </c>
      <c r="AC225" s="20">
        <f t="shared" si="28"/>
        <v>133.47778981581797</v>
      </c>
      <c r="AD225" s="15">
        <v>43</v>
      </c>
    </row>
    <row r="226" spans="1:30" hidden="1" x14ac:dyDescent="0.3">
      <c r="A226" s="7">
        <v>2527</v>
      </c>
      <c r="B226" s="8" t="s">
        <v>166</v>
      </c>
      <c r="C226" s="9">
        <v>300</v>
      </c>
      <c r="D226" s="10">
        <v>124252.63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22"/>
        <v>124252.63</v>
      </c>
      <c r="L226" s="10">
        <f t="shared" si="23"/>
        <v>414.18</v>
      </c>
      <c r="M226" s="10">
        <f t="shared" si="30"/>
        <v>0</v>
      </c>
      <c r="N226" s="10">
        <f t="shared" si="25"/>
        <v>0</v>
      </c>
      <c r="P226" s="171">
        <f>ROUND(Table1[[#This Row],[Column14]]*P$2,2)</f>
        <v>0</v>
      </c>
      <c r="Q226" s="33">
        <f t="shared" si="26"/>
        <v>0</v>
      </c>
      <c r="R226" s="14">
        <v>2527</v>
      </c>
      <c r="S226" s="14">
        <v>25</v>
      </c>
      <c r="T226" s="14">
        <v>3</v>
      </c>
      <c r="U226" s="15">
        <v>1</v>
      </c>
      <c r="V226" s="14" t="s">
        <v>598</v>
      </c>
      <c r="W226" s="16">
        <v>72.131693843855643</v>
      </c>
      <c r="X226" s="17">
        <f t="shared" si="27"/>
        <v>0</v>
      </c>
      <c r="Y226" s="17"/>
      <c r="Z226" s="30">
        <v>2527</v>
      </c>
      <c r="AA226" s="18" t="s">
        <v>598</v>
      </c>
      <c r="AB226" s="18">
        <v>300</v>
      </c>
      <c r="AC226" s="19">
        <f t="shared" si="28"/>
        <v>4.1590594094381546</v>
      </c>
      <c r="AD226" s="15"/>
    </row>
    <row r="227" spans="1:30" hidden="1" x14ac:dyDescent="0.3">
      <c r="A227" s="7">
        <v>2534</v>
      </c>
      <c r="B227" s="8" t="s">
        <v>167</v>
      </c>
      <c r="C227" s="9">
        <v>441</v>
      </c>
      <c r="D227" s="10">
        <v>104157.47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22"/>
        <v>104157.47</v>
      </c>
      <c r="L227" s="10">
        <f t="shared" si="23"/>
        <v>236.18</v>
      </c>
      <c r="M227" s="10">
        <f t="shared" si="30"/>
        <v>0</v>
      </c>
      <c r="N227" s="10">
        <f t="shared" si="25"/>
        <v>0</v>
      </c>
      <c r="P227" s="171">
        <f>ROUND(Table1[[#This Row],[Column14]]*P$2,2)</f>
        <v>0</v>
      </c>
      <c r="Q227" s="33">
        <f t="shared" si="26"/>
        <v>0</v>
      </c>
      <c r="R227" s="14">
        <v>2534</v>
      </c>
      <c r="S227" s="14">
        <v>8</v>
      </c>
      <c r="T227" s="14">
        <v>7</v>
      </c>
      <c r="U227" s="15">
        <v>1</v>
      </c>
      <c r="V227" s="14" t="s">
        <v>599</v>
      </c>
      <c r="W227" s="16">
        <v>66.891320162348237</v>
      </c>
      <c r="X227" s="17">
        <f t="shared" si="27"/>
        <v>0</v>
      </c>
      <c r="Y227" s="17"/>
      <c r="Z227" s="30">
        <v>2534</v>
      </c>
      <c r="AA227" s="18" t="s">
        <v>599</v>
      </c>
      <c r="AB227" s="18">
        <v>441</v>
      </c>
      <c r="AC227" s="19">
        <f t="shared" si="28"/>
        <v>6.5927836216967046</v>
      </c>
      <c r="AD227" s="15"/>
    </row>
    <row r="228" spans="1:30" hidden="1" x14ac:dyDescent="0.3">
      <c r="A228" s="7">
        <v>2541</v>
      </c>
      <c r="B228" s="8" t="s">
        <v>168</v>
      </c>
      <c r="C228" s="9">
        <v>535</v>
      </c>
      <c r="D228" s="10">
        <v>303650.69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22"/>
        <v>303650.69</v>
      </c>
      <c r="L228" s="10">
        <f t="shared" si="23"/>
        <v>567.57000000000005</v>
      </c>
      <c r="M228" s="10">
        <f t="shared" si="30"/>
        <v>0</v>
      </c>
      <c r="N228" s="10">
        <f t="shared" si="25"/>
        <v>0</v>
      </c>
      <c r="P228" s="171">
        <f>ROUND(Table1[[#This Row],[Column14]]*P$2,2)</f>
        <v>0</v>
      </c>
      <c r="Q228" s="33">
        <f t="shared" si="26"/>
        <v>0</v>
      </c>
      <c r="R228" s="14">
        <v>2541</v>
      </c>
      <c r="S228" s="14">
        <v>62</v>
      </c>
      <c r="T228" s="14">
        <v>4</v>
      </c>
      <c r="U228" s="15">
        <v>1</v>
      </c>
      <c r="V228" s="14" t="s">
        <v>600</v>
      </c>
      <c r="W228" s="16">
        <v>140.57901081820842</v>
      </c>
      <c r="X228" s="17">
        <f t="shared" si="27"/>
        <v>0</v>
      </c>
      <c r="Y228" s="17"/>
      <c r="Z228" s="30">
        <v>2541</v>
      </c>
      <c r="AA228" s="18" t="s">
        <v>600</v>
      </c>
      <c r="AB228" s="18">
        <v>535</v>
      </c>
      <c r="AC228" s="19">
        <f t="shared" si="28"/>
        <v>3.8056890348434891</v>
      </c>
      <c r="AD228" s="15"/>
    </row>
    <row r="229" spans="1:30" hidden="1" x14ac:dyDescent="0.3">
      <c r="A229" s="7">
        <v>2562</v>
      </c>
      <c r="B229" s="8" t="s">
        <v>169</v>
      </c>
      <c r="C229" s="9">
        <v>4061</v>
      </c>
      <c r="D229" s="10">
        <v>1866907.88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22"/>
        <v>1866907.88</v>
      </c>
      <c r="L229" s="10">
        <f t="shared" si="23"/>
        <v>459.72</v>
      </c>
      <c r="M229" s="10">
        <f t="shared" si="30"/>
        <v>0</v>
      </c>
      <c r="N229" s="10">
        <f t="shared" si="25"/>
        <v>0</v>
      </c>
      <c r="P229" s="171">
        <f>ROUND(Table1[[#This Row],[Column14]]*P$2,2)</f>
        <v>0</v>
      </c>
      <c r="Q229" s="33">
        <f t="shared" si="26"/>
        <v>0</v>
      </c>
      <c r="R229" s="14">
        <v>2562</v>
      </c>
      <c r="S229" s="14">
        <v>32</v>
      </c>
      <c r="T229" s="14">
        <v>4</v>
      </c>
      <c r="U229" s="15">
        <v>1</v>
      </c>
      <c r="V229" s="14" t="s">
        <v>601</v>
      </c>
      <c r="W229" s="16">
        <v>99.027468002515832</v>
      </c>
      <c r="X229" s="17">
        <f t="shared" si="27"/>
        <v>0</v>
      </c>
      <c r="Y229" s="17"/>
      <c r="Z229" s="30">
        <v>2562</v>
      </c>
      <c r="AA229" s="18" t="s">
        <v>601</v>
      </c>
      <c r="AB229" s="18">
        <v>4061</v>
      </c>
      <c r="AC229" s="19">
        <f t="shared" si="28"/>
        <v>41.008823934555501</v>
      </c>
      <c r="AD229" s="15"/>
    </row>
    <row r="230" spans="1:30" hidden="1" x14ac:dyDescent="0.3">
      <c r="A230" s="7">
        <v>2576</v>
      </c>
      <c r="B230" s="8" t="s">
        <v>170</v>
      </c>
      <c r="C230" s="9">
        <v>830</v>
      </c>
      <c r="D230" s="10">
        <v>266431.53999999998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22"/>
        <v>266431.53999999998</v>
      </c>
      <c r="L230" s="10">
        <f t="shared" si="23"/>
        <v>321</v>
      </c>
      <c r="M230" s="10">
        <f t="shared" si="30"/>
        <v>0</v>
      </c>
      <c r="N230" s="10">
        <f t="shared" si="25"/>
        <v>0</v>
      </c>
      <c r="P230" s="171">
        <f>ROUND(Table1[[#This Row],[Column14]]*P$2,2)</f>
        <v>0</v>
      </c>
      <c r="Q230" s="33">
        <f t="shared" si="26"/>
        <v>0</v>
      </c>
      <c r="R230" s="14">
        <v>2576</v>
      </c>
      <c r="S230" s="14">
        <v>14</v>
      </c>
      <c r="T230" s="14">
        <v>6</v>
      </c>
      <c r="U230" s="15">
        <v>1</v>
      </c>
      <c r="V230" s="14" t="s">
        <v>602</v>
      </c>
      <c r="W230" s="16">
        <v>54.479723842604677</v>
      </c>
      <c r="X230" s="17">
        <f t="shared" si="27"/>
        <v>0</v>
      </c>
      <c r="Y230" s="17"/>
      <c r="Z230" s="30">
        <v>2576</v>
      </c>
      <c r="AA230" s="18" t="s">
        <v>602</v>
      </c>
      <c r="AB230" s="18">
        <v>830</v>
      </c>
      <c r="AC230" s="19">
        <f t="shared" si="28"/>
        <v>15.235025830856298</v>
      </c>
      <c r="AD230" s="15"/>
    </row>
    <row r="231" spans="1:30" hidden="1" x14ac:dyDescent="0.3">
      <c r="A231" s="7">
        <v>2583</v>
      </c>
      <c r="B231" s="8" t="s">
        <v>171</v>
      </c>
      <c r="C231" s="9">
        <v>3786</v>
      </c>
      <c r="D231" s="10">
        <v>2107835.48</v>
      </c>
      <c r="E231" s="10">
        <v>905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22"/>
        <v>2106930.48</v>
      </c>
      <c r="L231" s="10">
        <f t="shared" si="23"/>
        <v>556.51</v>
      </c>
      <c r="M231" s="10">
        <f t="shared" si="30"/>
        <v>0</v>
      </c>
      <c r="N231" s="10">
        <f t="shared" si="25"/>
        <v>0</v>
      </c>
      <c r="P231" s="171">
        <f>ROUND(Table1[[#This Row],[Column14]]*P$2,2)</f>
        <v>0</v>
      </c>
      <c r="Q231" s="33">
        <f t="shared" si="26"/>
        <v>0</v>
      </c>
      <c r="R231" s="14">
        <v>2583</v>
      </c>
      <c r="S231" s="14">
        <v>44</v>
      </c>
      <c r="T231" s="14">
        <v>6</v>
      </c>
      <c r="U231" s="15">
        <v>1</v>
      </c>
      <c r="V231" s="14" t="s">
        <v>603</v>
      </c>
      <c r="W231" s="16">
        <v>109.06268469131902</v>
      </c>
      <c r="X231" s="17">
        <f t="shared" si="27"/>
        <v>0</v>
      </c>
      <c r="Y231" s="17"/>
      <c r="Z231" s="30">
        <v>2583</v>
      </c>
      <c r="AA231" s="18" t="s">
        <v>603</v>
      </c>
      <c r="AB231" s="18">
        <v>3786</v>
      </c>
      <c r="AC231" s="19">
        <f t="shared" si="28"/>
        <v>34.713981328403442</v>
      </c>
      <c r="AD231" s="15"/>
    </row>
    <row r="232" spans="1:30" hidden="1" x14ac:dyDescent="0.3">
      <c r="A232" s="47">
        <v>2604</v>
      </c>
      <c r="B232" s="48" t="s">
        <v>172</v>
      </c>
      <c r="C232" s="49">
        <v>5651</v>
      </c>
      <c r="D232" s="50">
        <v>2061945.88</v>
      </c>
      <c r="E232" s="50">
        <v>0</v>
      </c>
      <c r="F232" s="50">
        <v>0</v>
      </c>
      <c r="G232" s="50">
        <v>0</v>
      </c>
      <c r="H232" s="50">
        <v>0</v>
      </c>
      <c r="I232" s="50">
        <v>0</v>
      </c>
      <c r="J232" s="50">
        <v>0</v>
      </c>
      <c r="K232" s="50">
        <f t="shared" si="22"/>
        <v>2061945.88</v>
      </c>
      <c r="L232" s="50">
        <f t="shared" si="23"/>
        <v>364.88</v>
      </c>
      <c r="M232" s="50">
        <f t="shared" si="30"/>
        <v>0</v>
      </c>
      <c r="N232" s="50">
        <f t="shared" si="25"/>
        <v>0</v>
      </c>
      <c r="O232" s="51"/>
      <c r="P232" s="172">
        <f>ROUND(Table1[[#This Row],[Column14]]*P$2,2)</f>
        <v>0</v>
      </c>
      <c r="Q232" s="52">
        <f t="shared" si="26"/>
        <v>0</v>
      </c>
      <c r="R232" s="53">
        <v>2604</v>
      </c>
      <c r="S232" s="53">
        <v>5</v>
      </c>
      <c r="T232" s="53">
        <v>7</v>
      </c>
      <c r="U232" s="54">
        <v>1</v>
      </c>
      <c r="V232" s="53" t="s">
        <v>605</v>
      </c>
      <c r="W232" s="55">
        <v>53.29260289782809</v>
      </c>
      <c r="X232" s="56">
        <f t="shared" si="27"/>
        <v>0</v>
      </c>
      <c r="Y232" s="56"/>
      <c r="Z232" s="54">
        <v>2604</v>
      </c>
      <c r="AA232" s="53" t="s">
        <v>605</v>
      </c>
      <c r="AB232" s="53">
        <v>5651</v>
      </c>
      <c r="AC232" s="20">
        <f t="shared" si="28"/>
        <v>106.03723017308849</v>
      </c>
      <c r="AD232" s="15">
        <v>35</v>
      </c>
    </row>
    <row r="233" spans="1:30" hidden="1" x14ac:dyDescent="0.3">
      <c r="A233" s="47">
        <v>2611</v>
      </c>
      <c r="B233" s="48" t="s">
        <v>174</v>
      </c>
      <c r="C233" s="49">
        <v>5618</v>
      </c>
      <c r="D233" s="50">
        <v>2030283.5</v>
      </c>
      <c r="E233" s="50">
        <v>1257</v>
      </c>
      <c r="F233" s="50">
        <v>0</v>
      </c>
      <c r="G233" s="50">
        <v>0</v>
      </c>
      <c r="H233" s="50">
        <v>0</v>
      </c>
      <c r="I233" s="50">
        <v>0</v>
      </c>
      <c r="J233" s="50">
        <v>0</v>
      </c>
      <c r="K233" s="50">
        <f t="shared" si="22"/>
        <v>2029026.5</v>
      </c>
      <c r="L233" s="50">
        <f t="shared" si="23"/>
        <v>361.17</v>
      </c>
      <c r="M233" s="50">
        <f t="shared" si="30"/>
        <v>0</v>
      </c>
      <c r="N233" s="50">
        <f t="shared" si="25"/>
        <v>0</v>
      </c>
      <c r="O233" s="51"/>
      <c r="P233" s="172">
        <f>ROUND(Table1[[#This Row],[Column14]]*P$2,2)</f>
        <v>0</v>
      </c>
      <c r="Q233" s="52">
        <f t="shared" si="26"/>
        <v>0</v>
      </c>
      <c r="R233" s="53">
        <v>2611</v>
      </c>
      <c r="S233" s="53">
        <v>55</v>
      </c>
      <c r="T233" s="53">
        <v>11</v>
      </c>
      <c r="U233" s="54">
        <v>1</v>
      </c>
      <c r="V233" s="53" t="s">
        <v>606</v>
      </c>
      <c r="W233" s="55">
        <v>70.885314131432267</v>
      </c>
      <c r="X233" s="56">
        <f t="shared" si="27"/>
        <v>0</v>
      </c>
      <c r="Y233" s="56"/>
      <c r="Z233" s="54">
        <v>2611</v>
      </c>
      <c r="AA233" s="53" t="s">
        <v>606</v>
      </c>
      <c r="AB233" s="53">
        <v>5618</v>
      </c>
      <c r="AC233" s="20">
        <f t="shared" si="28"/>
        <v>79.254780328452298</v>
      </c>
      <c r="AD233" s="15">
        <v>23</v>
      </c>
    </row>
    <row r="234" spans="1:30" hidden="1" x14ac:dyDescent="0.3">
      <c r="A234" s="7">
        <v>2639</v>
      </c>
      <c r="B234" s="8" t="s">
        <v>178</v>
      </c>
      <c r="C234" s="9">
        <v>702</v>
      </c>
      <c r="D234" s="10">
        <v>252249.56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22"/>
        <v>252249.56</v>
      </c>
      <c r="L234" s="10">
        <f t="shared" si="23"/>
        <v>359.33</v>
      </c>
      <c r="M234" s="10">
        <f t="shared" si="30"/>
        <v>0</v>
      </c>
      <c r="N234" s="10">
        <f t="shared" si="25"/>
        <v>0</v>
      </c>
      <c r="P234" s="171">
        <f>ROUND(Table1[[#This Row],[Column14]]*P$2,2)</f>
        <v>0</v>
      </c>
      <c r="Q234" s="33">
        <f t="shared" si="26"/>
        <v>0</v>
      </c>
      <c r="R234" s="14">
        <v>2639</v>
      </c>
      <c r="S234" s="14">
        <v>68</v>
      </c>
      <c r="T234" s="14">
        <v>5</v>
      </c>
      <c r="U234" s="15">
        <v>1</v>
      </c>
      <c r="V234" s="14" t="s">
        <v>610</v>
      </c>
      <c r="W234" s="16">
        <v>133.50814188787362</v>
      </c>
      <c r="X234" s="17">
        <f t="shared" si="27"/>
        <v>0</v>
      </c>
      <c r="Y234" s="17"/>
      <c r="Z234" s="30">
        <v>2639</v>
      </c>
      <c r="AA234" s="18" t="s">
        <v>610</v>
      </c>
      <c r="AB234" s="18">
        <v>702</v>
      </c>
      <c r="AC234" s="19">
        <f t="shared" si="28"/>
        <v>5.2581062853048497</v>
      </c>
      <c r="AD234" s="15"/>
    </row>
    <row r="235" spans="1:30" hidden="1" x14ac:dyDescent="0.3">
      <c r="A235" s="7">
        <v>2646</v>
      </c>
      <c r="B235" s="8" t="s">
        <v>179</v>
      </c>
      <c r="C235" s="9">
        <v>743</v>
      </c>
      <c r="D235" s="10">
        <v>397888.71</v>
      </c>
      <c r="E235" s="10">
        <v>1307.29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22"/>
        <v>396581.42000000004</v>
      </c>
      <c r="L235" s="10">
        <f t="shared" si="23"/>
        <v>533.76</v>
      </c>
      <c r="M235" s="10">
        <f t="shared" si="30"/>
        <v>0</v>
      </c>
      <c r="N235" s="10">
        <f t="shared" si="25"/>
        <v>0</v>
      </c>
      <c r="P235" s="171">
        <f>ROUND(Table1[[#This Row],[Column14]]*P$2,2)</f>
        <v>0</v>
      </c>
      <c r="Q235" s="33">
        <f t="shared" si="26"/>
        <v>0</v>
      </c>
      <c r="R235" s="14">
        <v>2646</v>
      </c>
      <c r="S235" s="14">
        <v>25</v>
      </c>
      <c r="T235" s="14">
        <v>3</v>
      </c>
      <c r="U235" s="15">
        <v>1</v>
      </c>
      <c r="V235" s="14" t="s">
        <v>611</v>
      </c>
      <c r="W235" s="16">
        <v>163.09562445195496</v>
      </c>
      <c r="X235" s="17">
        <f t="shared" si="27"/>
        <v>0</v>
      </c>
      <c r="Y235" s="17"/>
      <c r="Z235" s="30">
        <v>2646</v>
      </c>
      <c r="AA235" s="18" t="s">
        <v>611</v>
      </c>
      <c r="AB235" s="18">
        <v>743</v>
      </c>
      <c r="AC235" s="19">
        <f t="shared" si="28"/>
        <v>4.5556096461611357</v>
      </c>
      <c r="AD235" s="15"/>
    </row>
    <row r="236" spans="1:30" hidden="1" x14ac:dyDescent="0.3">
      <c r="A236" s="47">
        <v>2695</v>
      </c>
      <c r="B236" s="48" t="s">
        <v>181</v>
      </c>
      <c r="C236" s="49">
        <v>9995</v>
      </c>
      <c r="D236" s="50">
        <v>1254017.8500000001</v>
      </c>
      <c r="E236" s="50">
        <v>0</v>
      </c>
      <c r="F236" s="50">
        <v>0</v>
      </c>
      <c r="G236" s="50">
        <v>0</v>
      </c>
      <c r="H236" s="50">
        <v>0</v>
      </c>
      <c r="I236" s="50">
        <v>0</v>
      </c>
      <c r="J236" s="50">
        <v>0</v>
      </c>
      <c r="K236" s="50">
        <f t="shared" si="22"/>
        <v>1254017.8500000001</v>
      </c>
      <c r="L236" s="50">
        <f t="shared" si="23"/>
        <v>125.46</v>
      </c>
      <c r="M236" s="50">
        <f t="shared" si="30"/>
        <v>0</v>
      </c>
      <c r="N236" s="50">
        <f t="shared" si="25"/>
        <v>0</v>
      </c>
      <c r="O236" s="51"/>
      <c r="P236" s="172">
        <f>ROUND(Table1[[#This Row],[Column14]]*P$2,2)</f>
        <v>0</v>
      </c>
      <c r="Q236" s="52">
        <f t="shared" si="26"/>
        <v>0</v>
      </c>
      <c r="R236" s="53">
        <v>2695</v>
      </c>
      <c r="S236" s="53">
        <v>53</v>
      </c>
      <c r="T236" s="53">
        <v>2</v>
      </c>
      <c r="U236" s="54">
        <v>1</v>
      </c>
      <c r="V236" s="53" t="s">
        <v>613</v>
      </c>
      <c r="W236" s="55">
        <v>85.491460808795253</v>
      </c>
      <c r="X236" s="56">
        <f t="shared" si="27"/>
        <v>0</v>
      </c>
      <c r="Y236" s="56"/>
      <c r="Z236" s="54">
        <v>2695</v>
      </c>
      <c r="AA236" s="53" t="s">
        <v>613</v>
      </c>
      <c r="AB236" s="53">
        <v>9995</v>
      </c>
      <c r="AC236" s="20">
        <f t="shared" si="28"/>
        <v>116.91226124155463</v>
      </c>
      <c r="AD236" s="15">
        <v>39</v>
      </c>
    </row>
    <row r="237" spans="1:30" hidden="1" x14ac:dyDescent="0.3">
      <c r="A237" s="7">
        <v>2702</v>
      </c>
      <c r="B237" s="8" t="s">
        <v>182</v>
      </c>
      <c r="C237" s="9">
        <v>2035</v>
      </c>
      <c r="D237" s="10">
        <v>851894.11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22"/>
        <v>851894.11</v>
      </c>
      <c r="L237" s="10">
        <f t="shared" si="23"/>
        <v>418.62</v>
      </c>
      <c r="M237" s="10">
        <f t="shared" si="30"/>
        <v>0</v>
      </c>
      <c r="N237" s="10">
        <f t="shared" si="25"/>
        <v>0</v>
      </c>
      <c r="P237" s="171">
        <f>ROUND(Table1[[#This Row],[Column14]]*P$2,2)</f>
        <v>0</v>
      </c>
      <c r="Q237" s="33">
        <f t="shared" si="26"/>
        <v>0</v>
      </c>
      <c r="R237" s="14">
        <v>2702</v>
      </c>
      <c r="S237" s="14">
        <v>28</v>
      </c>
      <c r="T237" s="14">
        <v>2</v>
      </c>
      <c r="U237" s="15">
        <v>1</v>
      </c>
      <c r="V237" s="14" t="s">
        <v>614</v>
      </c>
      <c r="W237" s="16">
        <v>106.55571035879318</v>
      </c>
      <c r="X237" s="17">
        <f t="shared" si="27"/>
        <v>0</v>
      </c>
      <c r="Y237" s="17"/>
      <c r="Z237" s="30">
        <v>2702</v>
      </c>
      <c r="AA237" s="18" t="s">
        <v>614</v>
      </c>
      <c r="AB237" s="18">
        <v>2035</v>
      </c>
      <c r="AC237" s="19">
        <f t="shared" si="28"/>
        <v>19.097991024110968</v>
      </c>
      <c r="AD237" s="15"/>
    </row>
    <row r="238" spans="1:30" hidden="1" x14ac:dyDescent="0.3">
      <c r="A238" s="7">
        <v>2730</v>
      </c>
      <c r="B238" s="8" t="s">
        <v>183</v>
      </c>
      <c r="C238" s="9">
        <v>747</v>
      </c>
      <c r="D238" s="10">
        <v>200140.3</v>
      </c>
      <c r="E238" s="10">
        <v>0</v>
      </c>
      <c r="F238" s="10">
        <v>803.05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22"/>
        <v>199337.25</v>
      </c>
      <c r="L238" s="10">
        <f t="shared" si="23"/>
        <v>266.85000000000002</v>
      </c>
      <c r="M238" s="10">
        <f t="shared" si="30"/>
        <v>0</v>
      </c>
      <c r="N238" s="10">
        <f t="shared" si="25"/>
        <v>0</v>
      </c>
      <c r="P238" s="171">
        <f>ROUND(Table1[[#This Row],[Column14]]*P$2,2)</f>
        <v>0</v>
      </c>
      <c r="Q238" s="33">
        <f t="shared" si="26"/>
        <v>0</v>
      </c>
      <c r="R238" s="14">
        <v>2730</v>
      </c>
      <c r="S238" s="14">
        <v>28</v>
      </c>
      <c r="T238" s="14">
        <v>2</v>
      </c>
      <c r="U238" s="15">
        <v>1</v>
      </c>
      <c r="V238" s="14" t="s">
        <v>615</v>
      </c>
      <c r="W238" s="16">
        <v>42.729394073493779</v>
      </c>
      <c r="X238" s="17">
        <f t="shared" si="27"/>
        <v>0</v>
      </c>
      <c r="Y238" s="17"/>
      <c r="Z238" s="30">
        <v>2730</v>
      </c>
      <c r="AA238" s="18" t="s">
        <v>615</v>
      </c>
      <c r="AB238" s="18">
        <v>747</v>
      </c>
      <c r="AC238" s="19">
        <f t="shared" si="28"/>
        <v>17.482110762328471</v>
      </c>
      <c r="AD238" s="15"/>
    </row>
    <row r="239" spans="1:30" hidden="1" x14ac:dyDescent="0.3">
      <c r="A239" s="7">
        <v>2737</v>
      </c>
      <c r="B239" s="8" t="s">
        <v>184</v>
      </c>
      <c r="C239" s="9">
        <v>250</v>
      </c>
      <c r="D239" s="10">
        <v>101931.76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22"/>
        <v>101931.76</v>
      </c>
      <c r="L239" s="10">
        <f t="shared" si="23"/>
        <v>407.73</v>
      </c>
      <c r="M239" s="10">
        <f t="shared" si="30"/>
        <v>0</v>
      </c>
      <c r="N239" s="10">
        <f t="shared" si="25"/>
        <v>0</v>
      </c>
      <c r="P239" s="171">
        <f>ROUND(Table1[[#This Row],[Column14]]*P$2,2)</f>
        <v>0</v>
      </c>
      <c r="Q239" s="33">
        <f t="shared" si="26"/>
        <v>0</v>
      </c>
      <c r="R239" s="14">
        <v>2737</v>
      </c>
      <c r="S239" s="14">
        <v>23</v>
      </c>
      <c r="T239" s="14">
        <v>2</v>
      </c>
      <c r="U239" s="15">
        <v>1</v>
      </c>
      <c r="V239" s="14" t="s">
        <v>616</v>
      </c>
      <c r="W239" s="16">
        <v>54.747504292591316</v>
      </c>
      <c r="X239" s="17">
        <f t="shared" si="27"/>
        <v>0</v>
      </c>
      <c r="Y239" s="17"/>
      <c r="Z239" s="30">
        <v>2737</v>
      </c>
      <c r="AA239" s="18" t="s">
        <v>616</v>
      </c>
      <c r="AB239" s="18">
        <v>250</v>
      </c>
      <c r="AC239" s="19">
        <f t="shared" si="28"/>
        <v>4.5664181998855273</v>
      </c>
      <c r="AD239" s="15"/>
    </row>
    <row r="240" spans="1:30" hidden="1" x14ac:dyDescent="0.3">
      <c r="A240" s="47">
        <v>2758</v>
      </c>
      <c r="B240" s="48" t="s">
        <v>186</v>
      </c>
      <c r="C240" s="49">
        <v>4580</v>
      </c>
      <c r="D240" s="50">
        <v>1970514.38</v>
      </c>
      <c r="E240" s="50">
        <v>34811.910000000003</v>
      </c>
      <c r="F240" s="50">
        <v>0</v>
      </c>
      <c r="G240" s="50">
        <v>0</v>
      </c>
      <c r="H240" s="50">
        <v>0</v>
      </c>
      <c r="I240" s="50">
        <v>0</v>
      </c>
      <c r="J240" s="50">
        <v>0</v>
      </c>
      <c r="K240" s="50">
        <f t="shared" si="22"/>
        <v>1935702.47</v>
      </c>
      <c r="L240" s="50">
        <f t="shared" si="23"/>
        <v>422.64</v>
      </c>
      <c r="M240" s="50">
        <f t="shared" si="30"/>
        <v>0</v>
      </c>
      <c r="N240" s="50">
        <f t="shared" si="25"/>
        <v>0</v>
      </c>
      <c r="O240" s="51"/>
      <c r="P240" s="172">
        <f>ROUND(Table1[[#This Row],[Column14]]*P$2,2)</f>
        <v>0</v>
      </c>
      <c r="Q240" s="52">
        <f t="shared" si="26"/>
        <v>0</v>
      </c>
      <c r="R240" s="53">
        <v>2758</v>
      </c>
      <c r="S240" s="53">
        <v>44</v>
      </c>
      <c r="T240" s="53">
        <v>6</v>
      </c>
      <c r="U240" s="54">
        <v>1</v>
      </c>
      <c r="V240" s="53" t="s">
        <v>617</v>
      </c>
      <c r="W240" s="55">
        <v>69.644554328332802</v>
      </c>
      <c r="X240" s="56">
        <f t="shared" si="27"/>
        <v>0</v>
      </c>
      <c r="Y240" s="56"/>
      <c r="Z240" s="54">
        <v>2758</v>
      </c>
      <c r="AA240" s="53" t="s">
        <v>617</v>
      </c>
      <c r="AB240" s="53">
        <v>4580</v>
      </c>
      <c r="AC240" s="20">
        <f t="shared" si="28"/>
        <v>65.762499942321611</v>
      </c>
      <c r="AD240" s="15">
        <v>14</v>
      </c>
    </row>
    <row r="241" spans="1:30" hidden="1" x14ac:dyDescent="0.3">
      <c r="A241" s="47">
        <v>2793</v>
      </c>
      <c r="B241" s="48" t="s">
        <v>187</v>
      </c>
      <c r="C241" s="49">
        <v>22117</v>
      </c>
      <c r="D241" s="50">
        <v>4716123.6399999997</v>
      </c>
      <c r="E241" s="50">
        <v>0</v>
      </c>
      <c r="F241" s="50">
        <v>0</v>
      </c>
      <c r="G241" s="50">
        <v>0</v>
      </c>
      <c r="H241" s="50">
        <v>0</v>
      </c>
      <c r="I241" s="50">
        <v>0</v>
      </c>
      <c r="J241" s="50">
        <v>0</v>
      </c>
      <c r="K241" s="50">
        <f t="shared" si="22"/>
        <v>4716123.6399999997</v>
      </c>
      <c r="L241" s="50">
        <f t="shared" si="23"/>
        <v>213.24</v>
      </c>
      <c r="M241" s="50">
        <f t="shared" si="30"/>
        <v>0</v>
      </c>
      <c r="N241" s="50">
        <f t="shared" si="25"/>
        <v>0</v>
      </c>
      <c r="O241" s="51"/>
      <c r="P241" s="172">
        <f>ROUND(Table1[[#This Row],[Column14]]*P$2,2)</f>
        <v>0</v>
      </c>
      <c r="Q241" s="52">
        <f t="shared" si="26"/>
        <v>0</v>
      </c>
      <c r="R241" s="53">
        <v>2793</v>
      </c>
      <c r="S241" s="53">
        <v>30</v>
      </c>
      <c r="T241" s="53">
        <v>1</v>
      </c>
      <c r="U241" s="54">
        <v>1</v>
      </c>
      <c r="V241" s="53" t="s">
        <v>618</v>
      </c>
      <c r="W241" s="55">
        <v>86.714603085056766</v>
      </c>
      <c r="X241" s="56">
        <f t="shared" si="27"/>
        <v>0</v>
      </c>
      <c r="Y241" s="56"/>
      <c r="Z241" s="54">
        <v>2793</v>
      </c>
      <c r="AA241" s="53" t="s">
        <v>618</v>
      </c>
      <c r="AB241" s="53">
        <v>22117</v>
      </c>
      <c r="AC241" s="20">
        <f t="shared" si="28"/>
        <v>255.05507968831779</v>
      </c>
      <c r="AD241" s="15">
        <v>58</v>
      </c>
    </row>
    <row r="242" spans="1:30" hidden="1" x14ac:dyDescent="0.3">
      <c r="A242" s="7">
        <v>1376</v>
      </c>
      <c r="B242" s="8" t="s">
        <v>96</v>
      </c>
      <c r="C242" s="9">
        <v>3781</v>
      </c>
      <c r="D242" s="10">
        <v>2158657.0299999998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22"/>
        <v>2158657.0299999998</v>
      </c>
      <c r="L242" s="10">
        <f t="shared" si="23"/>
        <v>570.91999999999996</v>
      </c>
      <c r="M242" s="10">
        <f t="shared" si="30"/>
        <v>0</v>
      </c>
      <c r="N242" s="10">
        <f t="shared" si="25"/>
        <v>0</v>
      </c>
      <c r="P242" s="171">
        <f>ROUND(Table1[[#This Row],[Column14]]*P$2,2)</f>
        <v>0</v>
      </c>
      <c r="Q242" s="33">
        <f t="shared" si="26"/>
        <v>0</v>
      </c>
      <c r="R242" s="14">
        <v>1376</v>
      </c>
      <c r="S242" s="14">
        <v>67</v>
      </c>
      <c r="T242" s="14">
        <v>1</v>
      </c>
      <c r="U242" s="15">
        <v>1</v>
      </c>
      <c r="V242" s="14" t="s">
        <v>619</v>
      </c>
      <c r="W242" s="16">
        <v>83.429506230021147</v>
      </c>
      <c r="X242" s="17">
        <f t="shared" si="27"/>
        <v>0</v>
      </c>
      <c r="Y242" s="17"/>
      <c r="Z242" s="30">
        <v>1376</v>
      </c>
      <c r="AA242" s="18" t="s">
        <v>619</v>
      </c>
      <c r="AB242" s="18">
        <v>3781</v>
      </c>
      <c r="AC242" s="19">
        <f t="shared" si="28"/>
        <v>45.3196976807643</v>
      </c>
      <c r="AD242" s="15"/>
    </row>
    <row r="243" spans="1:30" hidden="1" x14ac:dyDescent="0.3">
      <c r="A243" s="7">
        <v>2800</v>
      </c>
      <c r="B243" s="8" t="s">
        <v>188</v>
      </c>
      <c r="C243" s="9">
        <v>1899</v>
      </c>
      <c r="D243" s="10">
        <v>1011886.02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f t="shared" si="22"/>
        <v>1011886.02</v>
      </c>
      <c r="L243" s="10">
        <f t="shared" si="23"/>
        <v>532.85</v>
      </c>
      <c r="M243" s="10">
        <f t="shared" si="30"/>
        <v>0</v>
      </c>
      <c r="N243" s="10">
        <f t="shared" si="25"/>
        <v>0</v>
      </c>
      <c r="P243" s="171">
        <f>ROUND(Table1[[#This Row],[Column14]]*P$2,2)</f>
        <v>0</v>
      </c>
      <c r="Q243" s="33">
        <f t="shared" si="26"/>
        <v>0</v>
      </c>
      <c r="R243" s="14">
        <v>2800</v>
      </c>
      <c r="S243" s="14">
        <v>66</v>
      </c>
      <c r="T243" s="14">
        <v>6</v>
      </c>
      <c r="U243" s="15">
        <v>1</v>
      </c>
      <c r="V243" s="14" t="s">
        <v>620</v>
      </c>
      <c r="W243" s="16">
        <v>142.08387694088543</v>
      </c>
      <c r="X243" s="17">
        <f t="shared" si="27"/>
        <v>0</v>
      </c>
      <c r="Y243" s="17"/>
      <c r="Z243" s="30">
        <v>2800</v>
      </c>
      <c r="AA243" s="18" t="s">
        <v>620</v>
      </c>
      <c r="AB243" s="18">
        <v>1899</v>
      </c>
      <c r="AC243" s="19">
        <f t="shared" si="28"/>
        <v>13.36534475892776</v>
      </c>
      <c r="AD243" s="15"/>
    </row>
    <row r="244" spans="1:30" hidden="1" x14ac:dyDescent="0.3">
      <c r="A244" s="7">
        <v>2814</v>
      </c>
      <c r="B244" s="8" t="s">
        <v>189</v>
      </c>
      <c r="C244" s="9">
        <v>989</v>
      </c>
      <c r="D244" s="10">
        <v>439498.57</v>
      </c>
      <c r="E244" s="10">
        <v>380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22"/>
        <v>439118.57</v>
      </c>
      <c r="L244" s="10">
        <f t="shared" si="23"/>
        <v>444</v>
      </c>
      <c r="M244" s="10">
        <f t="shared" si="30"/>
        <v>0</v>
      </c>
      <c r="N244" s="10">
        <f t="shared" si="25"/>
        <v>0</v>
      </c>
      <c r="P244" s="171">
        <f>ROUND(Table1[[#This Row],[Column14]]*P$2,2)</f>
        <v>0</v>
      </c>
      <c r="Q244" s="33">
        <f t="shared" si="26"/>
        <v>0</v>
      </c>
      <c r="R244" s="14">
        <v>2814</v>
      </c>
      <c r="S244" s="14">
        <v>31</v>
      </c>
      <c r="T244" s="14">
        <v>7</v>
      </c>
      <c r="U244" s="15">
        <v>1</v>
      </c>
      <c r="V244" s="14" t="s">
        <v>621</v>
      </c>
      <c r="W244" s="16">
        <v>128.93898457335709</v>
      </c>
      <c r="X244" s="17">
        <f t="shared" si="27"/>
        <v>0</v>
      </c>
      <c r="Y244" s="17"/>
      <c r="Z244" s="30">
        <v>2814</v>
      </c>
      <c r="AA244" s="18" t="s">
        <v>621</v>
      </c>
      <c r="AB244" s="18">
        <v>989</v>
      </c>
      <c r="AC244" s="19">
        <f t="shared" si="28"/>
        <v>7.6702946224718369</v>
      </c>
      <c r="AD244" s="15"/>
    </row>
    <row r="245" spans="1:30" hidden="1" x14ac:dyDescent="0.3">
      <c r="A245" s="7">
        <v>2828</v>
      </c>
      <c r="B245" s="8" t="s">
        <v>190</v>
      </c>
      <c r="C245" s="9">
        <v>1294</v>
      </c>
      <c r="D245" s="10">
        <v>628916.04</v>
      </c>
      <c r="E245" s="10">
        <v>3504.93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 t="shared" si="22"/>
        <v>625411.11</v>
      </c>
      <c r="L245" s="10">
        <f t="shared" si="23"/>
        <v>483.32</v>
      </c>
      <c r="M245" s="10">
        <f t="shared" si="30"/>
        <v>0</v>
      </c>
      <c r="N245" s="10">
        <f t="shared" si="25"/>
        <v>0</v>
      </c>
      <c r="P245" s="171">
        <f>ROUND(Table1[[#This Row],[Column14]]*P$2,2)</f>
        <v>0</v>
      </c>
      <c r="Q245" s="33">
        <f t="shared" si="26"/>
        <v>0</v>
      </c>
      <c r="R245" s="14">
        <v>2828</v>
      </c>
      <c r="S245" s="14">
        <v>36</v>
      </c>
      <c r="T245" s="14">
        <v>7</v>
      </c>
      <c r="U245" s="15">
        <v>1</v>
      </c>
      <c r="V245" s="14" t="s">
        <v>623</v>
      </c>
      <c r="W245" s="16">
        <v>107.25266442273092</v>
      </c>
      <c r="X245" s="17">
        <f t="shared" si="27"/>
        <v>0</v>
      </c>
      <c r="Y245" s="17"/>
      <c r="Z245" s="30">
        <v>2828</v>
      </c>
      <c r="AA245" s="18" t="s">
        <v>623</v>
      </c>
      <c r="AB245" s="18">
        <v>1294</v>
      </c>
      <c r="AC245" s="19">
        <f t="shared" si="28"/>
        <v>12.064968334024456</v>
      </c>
      <c r="AD245" s="15"/>
    </row>
    <row r="246" spans="1:30" hidden="1" x14ac:dyDescent="0.3">
      <c r="A246" s="47">
        <v>2835</v>
      </c>
      <c r="B246" s="48" t="s">
        <v>191</v>
      </c>
      <c r="C246" s="49">
        <v>4856</v>
      </c>
      <c r="D246" s="50">
        <v>1218219.4099999999</v>
      </c>
      <c r="E246" s="50">
        <v>0</v>
      </c>
      <c r="F246" s="50">
        <v>0</v>
      </c>
      <c r="G246" s="50">
        <v>0</v>
      </c>
      <c r="H246" s="50">
        <v>0</v>
      </c>
      <c r="I246" s="50">
        <v>0</v>
      </c>
      <c r="J246" s="50">
        <v>0</v>
      </c>
      <c r="K246" s="50">
        <f t="shared" si="22"/>
        <v>1218219.4099999999</v>
      </c>
      <c r="L246" s="50">
        <f t="shared" si="23"/>
        <v>250.87</v>
      </c>
      <c r="M246" s="50">
        <f t="shared" si="30"/>
        <v>0</v>
      </c>
      <c r="N246" s="50">
        <f t="shared" si="25"/>
        <v>0</v>
      </c>
      <c r="O246" s="51"/>
      <c r="P246" s="172">
        <f>ROUND(Table1[[#This Row],[Column14]]*P$2,2)</f>
        <v>0</v>
      </c>
      <c r="Q246" s="52">
        <f t="shared" si="26"/>
        <v>0</v>
      </c>
      <c r="R246" s="53">
        <v>2835</v>
      </c>
      <c r="S246" s="53">
        <v>44</v>
      </c>
      <c r="T246" s="53">
        <v>6</v>
      </c>
      <c r="U246" s="54">
        <v>1</v>
      </c>
      <c r="V246" s="53" t="s">
        <v>624</v>
      </c>
      <c r="W246" s="55">
        <v>26.71961916720463</v>
      </c>
      <c r="X246" s="56">
        <f t="shared" si="27"/>
        <v>0</v>
      </c>
      <c r="Y246" s="56"/>
      <c r="Z246" s="54">
        <v>2835</v>
      </c>
      <c r="AA246" s="53" t="s">
        <v>624</v>
      </c>
      <c r="AB246" s="53">
        <v>4856</v>
      </c>
      <c r="AC246" s="20">
        <f t="shared" si="28"/>
        <v>181.7391172236542</v>
      </c>
      <c r="AD246" s="15">
        <v>48</v>
      </c>
    </row>
    <row r="247" spans="1:30" hidden="1" x14ac:dyDescent="0.3">
      <c r="A247" s="47">
        <v>2842</v>
      </c>
      <c r="B247" s="48" t="s">
        <v>192</v>
      </c>
      <c r="C247" s="49">
        <v>535</v>
      </c>
      <c r="D247" s="50">
        <v>93830.52</v>
      </c>
      <c r="E247" s="50">
        <v>0</v>
      </c>
      <c r="F247" s="50">
        <v>0</v>
      </c>
      <c r="G247" s="50">
        <v>0</v>
      </c>
      <c r="H247" s="50">
        <v>0</v>
      </c>
      <c r="I247" s="50">
        <v>0</v>
      </c>
      <c r="J247" s="50">
        <v>0</v>
      </c>
      <c r="K247" s="50">
        <f t="shared" si="22"/>
        <v>93830.52</v>
      </c>
      <c r="L247" s="50">
        <f t="shared" si="23"/>
        <v>175.38</v>
      </c>
      <c r="M247" s="50">
        <f t="shared" ref="M247:M264" si="31">MAX(ROUND((L247-M$2),2),0)</f>
        <v>0</v>
      </c>
      <c r="N247" s="50">
        <f t="shared" si="25"/>
        <v>0</v>
      </c>
      <c r="O247" s="51"/>
      <c r="P247" s="172">
        <f>ROUND(Table1[[#This Row],[Column14]]*P$2,2)</f>
        <v>0</v>
      </c>
      <c r="Q247" s="52">
        <f t="shared" si="26"/>
        <v>0</v>
      </c>
      <c r="R247" s="53">
        <v>2842</v>
      </c>
      <c r="S247" s="53">
        <v>59</v>
      </c>
      <c r="T247" s="53">
        <v>7</v>
      </c>
      <c r="U247" s="54">
        <v>1</v>
      </c>
      <c r="V247" s="53" t="s">
        <v>625</v>
      </c>
      <c r="W247" s="55">
        <v>10.454697810530398</v>
      </c>
      <c r="X247" s="56">
        <f t="shared" si="27"/>
        <v>0</v>
      </c>
      <c r="Y247" s="56"/>
      <c r="Z247" s="54">
        <v>2842</v>
      </c>
      <c r="AA247" s="53" t="s">
        <v>625</v>
      </c>
      <c r="AB247" s="53">
        <v>535</v>
      </c>
      <c r="AC247" s="20">
        <f t="shared" si="28"/>
        <v>51.17316728764041</v>
      </c>
      <c r="AD247" s="15">
        <v>1</v>
      </c>
    </row>
    <row r="248" spans="1:30" hidden="1" x14ac:dyDescent="0.3">
      <c r="A248" s="47">
        <v>2849</v>
      </c>
      <c r="B248" s="48" t="s">
        <v>193</v>
      </c>
      <c r="C248" s="49">
        <v>6727</v>
      </c>
      <c r="D248" s="50">
        <v>2206485.7000000002</v>
      </c>
      <c r="E248" s="50">
        <v>0</v>
      </c>
      <c r="F248" s="50">
        <v>0</v>
      </c>
      <c r="G248" s="50">
        <v>0</v>
      </c>
      <c r="H248" s="50">
        <v>0</v>
      </c>
      <c r="I248" s="50">
        <v>0</v>
      </c>
      <c r="J248" s="50">
        <v>0</v>
      </c>
      <c r="K248" s="50">
        <f t="shared" si="22"/>
        <v>2206485.7000000002</v>
      </c>
      <c r="L248" s="50">
        <f t="shared" si="23"/>
        <v>328</v>
      </c>
      <c r="M248" s="50">
        <f t="shared" si="31"/>
        <v>0</v>
      </c>
      <c r="N248" s="50">
        <f t="shared" si="25"/>
        <v>0</v>
      </c>
      <c r="O248" s="51"/>
      <c r="P248" s="172">
        <f>ROUND(Table1[[#This Row],[Column14]]*P$2,2)</f>
        <v>0</v>
      </c>
      <c r="Q248" s="52">
        <f t="shared" si="26"/>
        <v>0</v>
      </c>
      <c r="R248" s="53">
        <v>2849</v>
      </c>
      <c r="S248" s="53">
        <v>32</v>
      </c>
      <c r="T248" s="53">
        <v>4</v>
      </c>
      <c r="U248" s="54">
        <v>1</v>
      </c>
      <c r="V248" s="53" t="s">
        <v>627</v>
      </c>
      <c r="W248" s="55">
        <v>106.05123857948377</v>
      </c>
      <c r="X248" s="56">
        <f t="shared" si="27"/>
        <v>0</v>
      </c>
      <c r="Y248" s="56"/>
      <c r="Z248" s="54">
        <v>2849</v>
      </c>
      <c r="AA248" s="53" t="s">
        <v>627</v>
      </c>
      <c r="AB248" s="53">
        <v>6727</v>
      </c>
      <c r="AC248" s="20">
        <f t="shared" si="28"/>
        <v>63.431602403758987</v>
      </c>
      <c r="AD248" s="15">
        <v>11</v>
      </c>
    </row>
    <row r="249" spans="1:30" hidden="1" x14ac:dyDescent="0.3">
      <c r="A249" s="7">
        <v>2863</v>
      </c>
      <c r="B249" s="8" t="s">
        <v>195</v>
      </c>
      <c r="C249" s="9">
        <v>246</v>
      </c>
      <c r="D249" s="10">
        <v>135917.95000000001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22"/>
        <v>135917.95000000001</v>
      </c>
      <c r="L249" s="10">
        <f t="shared" si="23"/>
        <v>552.51</v>
      </c>
      <c r="M249" s="10">
        <f t="shared" si="31"/>
        <v>0</v>
      </c>
      <c r="N249" s="10">
        <f t="shared" si="25"/>
        <v>0</v>
      </c>
      <c r="P249" s="171">
        <f>ROUND(Table1[[#This Row],[Column14]]*P$2,2)</f>
        <v>0</v>
      </c>
      <c r="Q249" s="33">
        <f t="shared" si="26"/>
        <v>0</v>
      </c>
      <c r="R249" s="14">
        <v>2863</v>
      </c>
      <c r="S249" s="14">
        <v>62</v>
      </c>
      <c r="T249" s="14">
        <v>4</v>
      </c>
      <c r="U249" s="15">
        <v>1</v>
      </c>
      <c r="V249" s="14" t="s">
        <v>629</v>
      </c>
      <c r="W249" s="16">
        <v>69.740927530085074</v>
      </c>
      <c r="X249" s="17">
        <f t="shared" si="27"/>
        <v>0</v>
      </c>
      <c r="Y249" s="17"/>
      <c r="Z249" s="30">
        <v>2863</v>
      </c>
      <c r="AA249" s="18" t="s">
        <v>629</v>
      </c>
      <c r="AB249" s="18">
        <v>246</v>
      </c>
      <c r="AC249" s="19">
        <f t="shared" si="28"/>
        <v>3.5273405260330053</v>
      </c>
      <c r="AD249" s="15"/>
    </row>
    <row r="250" spans="1:30" hidden="1" x14ac:dyDescent="0.3">
      <c r="A250" s="7">
        <v>3862</v>
      </c>
      <c r="B250" s="8" t="s">
        <v>257</v>
      </c>
      <c r="C250" s="9">
        <v>364</v>
      </c>
      <c r="D250" s="10">
        <v>198086.51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22"/>
        <v>198086.51</v>
      </c>
      <c r="L250" s="10">
        <f t="shared" si="23"/>
        <v>544.19000000000005</v>
      </c>
      <c r="M250" s="10">
        <f t="shared" si="31"/>
        <v>0</v>
      </c>
      <c r="N250" s="10">
        <f t="shared" si="25"/>
        <v>0</v>
      </c>
      <c r="P250" s="171">
        <f>ROUND(Table1[[#This Row],[Column14]]*P$2,2)</f>
        <v>0</v>
      </c>
      <c r="Q250" s="33">
        <f t="shared" si="26"/>
        <v>0</v>
      </c>
      <c r="R250" s="14">
        <v>3862</v>
      </c>
      <c r="S250" s="14">
        <v>67</v>
      </c>
      <c r="T250" s="14">
        <v>1</v>
      </c>
      <c r="U250" s="15">
        <v>3</v>
      </c>
      <c r="V250" s="14" t="s">
        <v>630</v>
      </c>
      <c r="W250" s="21">
        <v>10.14</v>
      </c>
      <c r="X250" s="17">
        <f t="shared" si="27"/>
        <v>0</v>
      </c>
      <c r="Y250" s="17"/>
      <c r="Z250" s="30">
        <v>3862</v>
      </c>
      <c r="AA250" s="18" t="s">
        <v>630</v>
      </c>
      <c r="AB250" s="18">
        <v>364</v>
      </c>
      <c r="AC250" s="19">
        <f t="shared" si="28"/>
        <v>35.897435897435898</v>
      </c>
      <c r="AD250" s="15"/>
    </row>
    <row r="251" spans="1:30" hidden="1" x14ac:dyDescent="0.3">
      <c r="A251" s="7">
        <v>2885</v>
      </c>
      <c r="B251" s="8" t="s">
        <v>197</v>
      </c>
      <c r="C251" s="9">
        <v>1924</v>
      </c>
      <c r="D251" s="10">
        <v>777642.67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 t="shared" si="22"/>
        <v>777642.67</v>
      </c>
      <c r="L251" s="10">
        <f t="shared" si="23"/>
        <v>404.18</v>
      </c>
      <c r="M251" s="10">
        <f t="shared" si="31"/>
        <v>0</v>
      </c>
      <c r="N251" s="10">
        <f t="shared" si="25"/>
        <v>0</v>
      </c>
      <c r="P251" s="171">
        <f>ROUND(Table1[[#This Row],[Column14]]*P$2,2)</f>
        <v>0</v>
      </c>
      <c r="Q251" s="33">
        <f t="shared" si="26"/>
        <v>0</v>
      </c>
      <c r="R251" s="14">
        <v>2885</v>
      </c>
      <c r="S251" s="14">
        <v>64</v>
      </c>
      <c r="T251" s="14">
        <v>2</v>
      </c>
      <c r="U251" s="15">
        <v>3</v>
      </c>
      <c r="V251" s="14" t="s">
        <v>631</v>
      </c>
      <c r="W251" s="16">
        <v>54.69</v>
      </c>
      <c r="X251" s="17">
        <f t="shared" si="27"/>
        <v>0</v>
      </c>
      <c r="Y251" s="17"/>
      <c r="Z251" s="30">
        <v>2885</v>
      </c>
      <c r="AA251" s="18" t="s">
        <v>631</v>
      </c>
      <c r="AB251" s="18">
        <v>1924</v>
      </c>
      <c r="AC251" s="19">
        <f t="shared" si="28"/>
        <v>35.180106052294754</v>
      </c>
      <c r="AD251" s="15"/>
    </row>
    <row r="252" spans="1:30" hidden="1" x14ac:dyDescent="0.3">
      <c r="A252" s="7">
        <v>2884</v>
      </c>
      <c r="B252" s="8" t="s">
        <v>196</v>
      </c>
      <c r="C252" s="9">
        <v>1435</v>
      </c>
      <c r="D252" s="10">
        <v>700547.8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22"/>
        <v>700547.8</v>
      </c>
      <c r="L252" s="10">
        <f t="shared" si="23"/>
        <v>488.19</v>
      </c>
      <c r="M252" s="10">
        <f t="shared" si="31"/>
        <v>0</v>
      </c>
      <c r="N252" s="10">
        <f t="shared" si="25"/>
        <v>0</v>
      </c>
      <c r="P252" s="171">
        <f>ROUND(Table1[[#This Row],[Column14]]*P$2,2)</f>
        <v>0</v>
      </c>
      <c r="Q252" s="33">
        <f t="shared" si="26"/>
        <v>0</v>
      </c>
      <c r="R252" s="14">
        <v>2884</v>
      </c>
      <c r="S252" s="14">
        <v>64</v>
      </c>
      <c r="T252" s="14">
        <v>2</v>
      </c>
      <c r="U252" s="15">
        <v>2</v>
      </c>
      <c r="V252" s="14" t="s">
        <v>632</v>
      </c>
      <c r="W252" s="16">
        <v>95.312766202268122</v>
      </c>
      <c r="X252" s="17">
        <f t="shared" si="27"/>
        <v>0</v>
      </c>
      <c r="Y252" s="17"/>
      <c r="Z252" s="30">
        <v>2884</v>
      </c>
      <c r="AA252" s="18" t="s">
        <v>632</v>
      </c>
      <c r="AB252" s="18">
        <v>1435</v>
      </c>
      <c r="AC252" s="19">
        <f t="shared" si="28"/>
        <v>15.055695655235866</v>
      </c>
      <c r="AD252" s="15"/>
    </row>
    <row r="253" spans="1:30" hidden="1" x14ac:dyDescent="0.3">
      <c r="A253" s="7">
        <v>2898</v>
      </c>
      <c r="B253" s="8" t="s">
        <v>199</v>
      </c>
      <c r="C253" s="9">
        <v>1582</v>
      </c>
      <c r="D253" s="10">
        <v>493996.34</v>
      </c>
      <c r="E253" s="10">
        <v>14784</v>
      </c>
      <c r="F253" s="10">
        <v>0</v>
      </c>
      <c r="G253" s="10">
        <v>767.99</v>
      </c>
      <c r="H253" s="10">
        <v>0</v>
      </c>
      <c r="I253" s="10">
        <v>0</v>
      </c>
      <c r="J253" s="10">
        <v>0</v>
      </c>
      <c r="K253" s="10">
        <f t="shared" si="22"/>
        <v>478444.35000000003</v>
      </c>
      <c r="L253" s="10">
        <f t="shared" si="23"/>
        <v>302.43</v>
      </c>
      <c r="M253" s="10">
        <f t="shared" si="31"/>
        <v>0</v>
      </c>
      <c r="N253" s="10">
        <f t="shared" si="25"/>
        <v>0</v>
      </c>
      <c r="P253" s="171">
        <f>ROUND(Table1[[#This Row],[Column14]]*P$2,2)</f>
        <v>0</v>
      </c>
      <c r="Q253" s="33">
        <f t="shared" si="26"/>
        <v>0</v>
      </c>
      <c r="R253" s="14">
        <v>2898</v>
      </c>
      <c r="S253" s="14">
        <v>28</v>
      </c>
      <c r="T253" s="14">
        <v>2</v>
      </c>
      <c r="U253" s="15">
        <v>1</v>
      </c>
      <c r="V253" s="14" t="s">
        <v>634</v>
      </c>
      <c r="W253" s="16">
        <v>77.898066683324402</v>
      </c>
      <c r="X253" s="17">
        <f t="shared" si="27"/>
        <v>0</v>
      </c>
      <c r="Y253" s="17"/>
      <c r="Z253" s="30">
        <v>2898</v>
      </c>
      <c r="AA253" s="18" t="s">
        <v>634</v>
      </c>
      <c r="AB253" s="18">
        <v>1582</v>
      </c>
      <c r="AC253" s="19">
        <f t="shared" si="28"/>
        <v>20.308591308578109</v>
      </c>
      <c r="AD253" s="15"/>
    </row>
    <row r="254" spans="1:30" hidden="1" x14ac:dyDescent="0.3">
      <c r="A254" s="7">
        <v>2912</v>
      </c>
      <c r="B254" s="8" t="s">
        <v>200</v>
      </c>
      <c r="C254" s="9">
        <v>970</v>
      </c>
      <c r="D254" s="10">
        <v>386035.1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22"/>
        <v>386035.1</v>
      </c>
      <c r="L254" s="10">
        <f t="shared" si="23"/>
        <v>397.97</v>
      </c>
      <c r="M254" s="10">
        <f t="shared" si="31"/>
        <v>0</v>
      </c>
      <c r="N254" s="10">
        <f t="shared" si="25"/>
        <v>0</v>
      </c>
      <c r="P254" s="171">
        <f>ROUND(Table1[[#This Row],[Column14]]*P$2,2)</f>
        <v>0</v>
      </c>
      <c r="Q254" s="33">
        <f t="shared" si="26"/>
        <v>0</v>
      </c>
      <c r="R254" s="14">
        <v>2912</v>
      </c>
      <c r="S254" s="14">
        <v>22</v>
      </c>
      <c r="T254" s="14">
        <v>3</v>
      </c>
      <c r="U254" s="15">
        <v>1</v>
      </c>
      <c r="V254" s="14" t="s">
        <v>636</v>
      </c>
      <c r="W254" s="16">
        <v>142.82917646087162</v>
      </c>
      <c r="X254" s="17">
        <f t="shared" si="27"/>
        <v>0</v>
      </c>
      <c r="Y254" s="17"/>
      <c r="Z254" s="30">
        <v>2912</v>
      </c>
      <c r="AA254" s="18" t="s">
        <v>636</v>
      </c>
      <c r="AB254" s="18">
        <v>970</v>
      </c>
      <c r="AC254" s="19">
        <f t="shared" si="28"/>
        <v>6.7913295030846426</v>
      </c>
      <c r="AD254" s="15"/>
    </row>
    <row r="255" spans="1:30" hidden="1" x14ac:dyDescent="0.3">
      <c r="A255" s="7">
        <v>2961</v>
      </c>
      <c r="B255" s="8" t="s">
        <v>202</v>
      </c>
      <c r="C255" s="9">
        <v>420</v>
      </c>
      <c r="D255" s="10">
        <v>172577.99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 t="shared" si="22"/>
        <v>172577.99</v>
      </c>
      <c r="L255" s="10">
        <f t="shared" si="23"/>
        <v>410.9</v>
      </c>
      <c r="M255" s="10">
        <f t="shared" si="31"/>
        <v>0</v>
      </c>
      <c r="N255" s="10">
        <f t="shared" si="25"/>
        <v>0</v>
      </c>
      <c r="P255" s="171">
        <f>ROUND(Table1[[#This Row],[Column14]]*P$2,2)</f>
        <v>0</v>
      </c>
      <c r="Q255" s="33">
        <f t="shared" si="26"/>
        <v>0</v>
      </c>
      <c r="R255" s="14">
        <v>2961</v>
      </c>
      <c r="S255" s="14">
        <v>42</v>
      </c>
      <c r="T255" s="14">
        <v>8</v>
      </c>
      <c r="U255" s="15">
        <v>1</v>
      </c>
      <c r="V255" s="14" t="s">
        <v>638</v>
      </c>
      <c r="W255" s="16">
        <v>87.71734335749818</v>
      </c>
      <c r="X255" s="17">
        <f t="shared" si="27"/>
        <v>0</v>
      </c>
      <c r="Y255" s="17"/>
      <c r="Z255" s="30">
        <v>2961</v>
      </c>
      <c r="AA255" s="18" t="s">
        <v>638</v>
      </c>
      <c r="AB255" s="18">
        <v>420</v>
      </c>
      <c r="AC255" s="19">
        <f t="shared" si="28"/>
        <v>4.7881067064270351</v>
      </c>
      <c r="AD255" s="15"/>
    </row>
    <row r="256" spans="1:30" hidden="1" x14ac:dyDescent="0.3">
      <c r="A256" s="7">
        <v>3087</v>
      </c>
      <c r="B256" s="8" t="s">
        <v>203</v>
      </c>
      <c r="C256" s="9">
        <v>107</v>
      </c>
      <c r="D256" s="10">
        <v>60004.24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f t="shared" si="22"/>
        <v>60004.24</v>
      </c>
      <c r="L256" s="10">
        <f t="shared" si="23"/>
        <v>560.79</v>
      </c>
      <c r="M256" s="10">
        <f t="shared" si="31"/>
        <v>0</v>
      </c>
      <c r="N256" s="10">
        <f t="shared" si="25"/>
        <v>0</v>
      </c>
      <c r="P256" s="171">
        <f>ROUND(Table1[[#This Row],[Column14]]*P$2,2)</f>
        <v>0</v>
      </c>
      <c r="Q256" s="33">
        <f t="shared" si="26"/>
        <v>0</v>
      </c>
      <c r="R256" s="14">
        <v>3087</v>
      </c>
      <c r="S256" s="14">
        <v>64</v>
      </c>
      <c r="T256" s="14">
        <v>2</v>
      </c>
      <c r="U256" s="15">
        <v>3</v>
      </c>
      <c r="V256" s="14" t="s">
        <v>639</v>
      </c>
      <c r="W256" s="16">
        <v>15.51</v>
      </c>
      <c r="X256" s="17">
        <f t="shared" si="27"/>
        <v>0</v>
      </c>
      <c r="Y256" s="17"/>
      <c r="Z256" s="30">
        <v>3087</v>
      </c>
      <c r="AA256" s="18" t="s">
        <v>639</v>
      </c>
      <c r="AB256" s="18">
        <v>107</v>
      </c>
      <c r="AC256" s="19">
        <f t="shared" si="28"/>
        <v>6.898774983881367</v>
      </c>
      <c r="AD256" s="15"/>
    </row>
    <row r="257" spans="1:30" hidden="1" x14ac:dyDescent="0.3">
      <c r="A257" s="47">
        <v>3129</v>
      </c>
      <c r="B257" s="48" t="s">
        <v>206</v>
      </c>
      <c r="C257" s="49">
        <v>1310</v>
      </c>
      <c r="D257" s="50">
        <v>143994.01</v>
      </c>
      <c r="E257" s="50">
        <v>5260.75</v>
      </c>
      <c r="F257" s="50">
        <v>0</v>
      </c>
      <c r="G257" s="50">
        <v>0</v>
      </c>
      <c r="H257" s="50">
        <v>0</v>
      </c>
      <c r="I257" s="50">
        <v>0</v>
      </c>
      <c r="J257" s="50">
        <v>0</v>
      </c>
      <c r="K257" s="50">
        <f t="shared" si="22"/>
        <v>138733.26</v>
      </c>
      <c r="L257" s="50">
        <f t="shared" si="23"/>
        <v>105.9</v>
      </c>
      <c r="M257" s="50">
        <f t="shared" si="31"/>
        <v>0</v>
      </c>
      <c r="N257" s="50">
        <f t="shared" si="25"/>
        <v>0</v>
      </c>
      <c r="O257" s="51"/>
      <c r="P257" s="172">
        <f>ROUND(Table1[[#This Row],[Column14]]*P$2,2)</f>
        <v>0</v>
      </c>
      <c r="Q257" s="52">
        <f t="shared" si="26"/>
        <v>0</v>
      </c>
      <c r="R257" s="53">
        <v>3129</v>
      </c>
      <c r="S257" s="53">
        <v>44</v>
      </c>
      <c r="T257" s="53">
        <v>6</v>
      </c>
      <c r="U257" s="54">
        <v>1</v>
      </c>
      <c r="V257" s="53" t="s">
        <v>641</v>
      </c>
      <c r="W257" s="55">
        <v>2.9692513257822046</v>
      </c>
      <c r="X257" s="56">
        <f t="shared" si="27"/>
        <v>0</v>
      </c>
      <c r="Y257" s="56"/>
      <c r="Z257" s="54">
        <v>3129</v>
      </c>
      <c r="AA257" s="53" t="s">
        <v>641</v>
      </c>
      <c r="AB257" s="53">
        <v>1310</v>
      </c>
      <c r="AC257" s="20">
        <f t="shared" si="28"/>
        <v>441.18865541127616</v>
      </c>
      <c r="AD257" s="15">
        <v>66</v>
      </c>
    </row>
    <row r="258" spans="1:30" hidden="1" x14ac:dyDescent="0.3">
      <c r="A258" s="7">
        <v>3150</v>
      </c>
      <c r="B258" s="8" t="s">
        <v>207</v>
      </c>
      <c r="C258" s="9">
        <v>1557</v>
      </c>
      <c r="D258" s="10">
        <v>715496.55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f t="shared" si="22"/>
        <v>715496.55</v>
      </c>
      <c r="L258" s="10">
        <f t="shared" si="23"/>
        <v>459.54</v>
      </c>
      <c r="M258" s="10">
        <f t="shared" si="31"/>
        <v>0</v>
      </c>
      <c r="N258" s="10">
        <f t="shared" si="25"/>
        <v>0</v>
      </c>
      <c r="P258" s="171">
        <f>ROUND(Table1[[#This Row],[Column14]]*P$2,2)</f>
        <v>0</v>
      </c>
      <c r="Q258" s="33">
        <f t="shared" si="26"/>
        <v>0</v>
      </c>
      <c r="R258" s="14">
        <v>3150</v>
      </c>
      <c r="S258" s="14">
        <v>11</v>
      </c>
      <c r="T258" s="14">
        <v>5</v>
      </c>
      <c r="U258" s="15">
        <v>1</v>
      </c>
      <c r="V258" s="14" t="s">
        <v>642</v>
      </c>
      <c r="W258" s="16">
        <v>97.872279451066944</v>
      </c>
      <c r="X258" s="17">
        <f t="shared" si="27"/>
        <v>0</v>
      </c>
      <c r="Y258" s="17"/>
      <c r="Z258" s="30">
        <v>3150</v>
      </c>
      <c r="AA258" s="18" t="s">
        <v>642</v>
      </c>
      <c r="AB258" s="18">
        <v>1557</v>
      </c>
      <c r="AC258" s="19">
        <f t="shared" si="28"/>
        <v>15.90848817185719</v>
      </c>
      <c r="AD258" s="15"/>
    </row>
    <row r="259" spans="1:30" hidden="1" x14ac:dyDescent="0.3">
      <c r="A259" s="7">
        <v>3171</v>
      </c>
      <c r="B259" s="8" t="s">
        <v>208</v>
      </c>
      <c r="C259" s="9">
        <v>1068</v>
      </c>
      <c r="D259" s="10">
        <v>477120.53</v>
      </c>
      <c r="E259" s="10">
        <v>0</v>
      </c>
      <c r="F259" s="10">
        <v>0</v>
      </c>
      <c r="G259" s="10">
        <v>17600</v>
      </c>
      <c r="H259" s="10">
        <v>0</v>
      </c>
      <c r="I259" s="10">
        <v>0</v>
      </c>
      <c r="J259" s="10">
        <v>0</v>
      </c>
      <c r="K259" s="10">
        <f t="shared" si="22"/>
        <v>459520.53</v>
      </c>
      <c r="L259" s="10">
        <f t="shared" si="23"/>
        <v>430.26</v>
      </c>
      <c r="M259" s="10">
        <f t="shared" si="31"/>
        <v>0</v>
      </c>
      <c r="N259" s="10">
        <f t="shared" si="25"/>
        <v>0</v>
      </c>
      <c r="P259" s="171">
        <f>ROUND(Table1[[#This Row],[Column14]]*P$2,2)</f>
        <v>0</v>
      </c>
      <c r="Q259" s="33">
        <f t="shared" si="26"/>
        <v>0</v>
      </c>
      <c r="R259" s="14">
        <v>3171</v>
      </c>
      <c r="S259" s="14">
        <v>14</v>
      </c>
      <c r="T259" s="14">
        <v>6</v>
      </c>
      <c r="U259" s="15">
        <v>1</v>
      </c>
      <c r="V259" s="14" t="s">
        <v>643</v>
      </c>
      <c r="W259" s="16">
        <v>73.652933455587444</v>
      </c>
      <c r="X259" s="17">
        <f t="shared" si="27"/>
        <v>0</v>
      </c>
      <c r="Y259" s="17"/>
      <c r="Z259" s="30">
        <v>3171</v>
      </c>
      <c r="AA259" s="18" t="s">
        <v>643</v>
      </c>
      <c r="AB259" s="18">
        <v>1068</v>
      </c>
      <c r="AC259" s="19">
        <f t="shared" si="28"/>
        <v>14.500440782090529</v>
      </c>
      <c r="AD259" s="15"/>
    </row>
    <row r="260" spans="1:30" hidden="1" x14ac:dyDescent="0.3">
      <c r="A260" s="7">
        <v>3213</v>
      </c>
      <c r="B260" s="8" t="s">
        <v>210</v>
      </c>
      <c r="C260" s="9">
        <v>514</v>
      </c>
      <c r="D260" s="10">
        <v>307195.82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f t="shared" si="22"/>
        <v>307195.82</v>
      </c>
      <c r="L260" s="10">
        <f t="shared" si="23"/>
        <v>597.66</v>
      </c>
      <c r="M260" s="10">
        <f t="shared" si="31"/>
        <v>0</v>
      </c>
      <c r="N260" s="10">
        <f t="shared" si="25"/>
        <v>0</v>
      </c>
      <c r="P260" s="171">
        <f>ROUND(Table1[[#This Row],[Column14]]*P$2,2)</f>
        <v>0</v>
      </c>
      <c r="Q260" s="33">
        <f t="shared" si="26"/>
        <v>0</v>
      </c>
      <c r="R260" s="14">
        <v>3213</v>
      </c>
      <c r="S260" s="14">
        <v>48</v>
      </c>
      <c r="T260" s="14">
        <v>11</v>
      </c>
      <c r="U260" s="15">
        <v>1</v>
      </c>
      <c r="V260" s="14" t="s">
        <v>645</v>
      </c>
      <c r="W260" s="16">
        <v>109.81491522788522</v>
      </c>
      <c r="X260" s="17">
        <f t="shared" si="27"/>
        <v>0</v>
      </c>
      <c r="Y260" s="17"/>
      <c r="Z260" s="30">
        <v>3213</v>
      </c>
      <c r="AA260" s="18" t="s">
        <v>645</v>
      </c>
      <c r="AB260" s="18">
        <v>514</v>
      </c>
      <c r="AC260" s="19">
        <f t="shared" si="28"/>
        <v>4.6806028027555255</v>
      </c>
      <c r="AD260" s="15"/>
    </row>
    <row r="261" spans="1:30" hidden="1" x14ac:dyDescent="0.3">
      <c r="A261" s="7">
        <v>3220</v>
      </c>
      <c r="B261" s="8" t="s">
        <v>211</v>
      </c>
      <c r="C261" s="9">
        <v>1915</v>
      </c>
      <c r="D261" s="10">
        <v>1065923.3700000001</v>
      </c>
      <c r="E261" s="10">
        <v>0</v>
      </c>
      <c r="F261" s="10">
        <v>4915.87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ref="K261:K324" si="32">D261-E261-F261-G261-H261-I261-J261</f>
        <v>1061007.5</v>
      </c>
      <c r="L261" s="10">
        <f t="shared" ref="L261:L324" si="33">ROUND((K261/C261),2)</f>
        <v>554.04999999999995</v>
      </c>
      <c r="M261" s="10">
        <f t="shared" si="31"/>
        <v>0</v>
      </c>
      <c r="N261" s="10">
        <f t="shared" ref="N261:N324" si="34">M261*C261</f>
        <v>0</v>
      </c>
      <c r="P261" s="171">
        <f>ROUND(Table1[[#This Row],[Column14]]*P$2,2)</f>
        <v>0</v>
      </c>
      <c r="Q261" s="33">
        <f t="shared" ref="Q261:Q324" si="35">A261-R261</f>
        <v>0</v>
      </c>
      <c r="R261" s="14">
        <v>3220</v>
      </c>
      <c r="S261" s="14">
        <v>31</v>
      </c>
      <c r="T261" s="14">
        <v>7</v>
      </c>
      <c r="U261" s="15">
        <v>1</v>
      </c>
      <c r="V261" s="14" t="s">
        <v>646</v>
      </c>
      <c r="W261" s="16">
        <v>171.98462637452761</v>
      </c>
      <c r="X261" s="17">
        <f t="shared" ref="X261:X324" si="36">R261-Z261</f>
        <v>0</v>
      </c>
      <c r="Y261" s="17"/>
      <c r="Z261" s="30">
        <v>3220</v>
      </c>
      <c r="AA261" s="18" t="s">
        <v>646</v>
      </c>
      <c r="AB261" s="18">
        <v>1915</v>
      </c>
      <c r="AC261" s="19">
        <f t="shared" ref="AC261:AC324" si="37">AB261/W261</f>
        <v>11.134716168349497</v>
      </c>
      <c r="AD261" s="15"/>
    </row>
    <row r="262" spans="1:30" hidden="1" x14ac:dyDescent="0.3">
      <c r="A262" s="47">
        <v>3269</v>
      </c>
      <c r="B262" s="48" t="s">
        <v>212</v>
      </c>
      <c r="C262" s="49">
        <v>27755</v>
      </c>
      <c r="D262" s="50">
        <v>9545991.3000000007</v>
      </c>
      <c r="E262" s="50">
        <v>0</v>
      </c>
      <c r="F262" s="50">
        <v>0</v>
      </c>
      <c r="G262" s="50">
        <v>0</v>
      </c>
      <c r="H262" s="50">
        <v>0</v>
      </c>
      <c r="I262" s="50">
        <v>0</v>
      </c>
      <c r="J262" s="50">
        <v>0</v>
      </c>
      <c r="K262" s="50">
        <f t="shared" si="32"/>
        <v>9545991.3000000007</v>
      </c>
      <c r="L262" s="50">
        <f t="shared" si="33"/>
        <v>343.94</v>
      </c>
      <c r="M262" s="50">
        <f t="shared" si="31"/>
        <v>0</v>
      </c>
      <c r="N262" s="50">
        <f t="shared" si="34"/>
        <v>0</v>
      </c>
      <c r="O262" s="51"/>
      <c r="P262" s="172">
        <f>ROUND(Table1[[#This Row],[Column14]]*P$2,2)</f>
        <v>0</v>
      </c>
      <c r="Q262" s="52">
        <f t="shared" si="35"/>
        <v>0</v>
      </c>
      <c r="R262" s="53">
        <v>3269</v>
      </c>
      <c r="S262" s="53">
        <v>13</v>
      </c>
      <c r="T262" s="53">
        <v>2</v>
      </c>
      <c r="U262" s="54">
        <v>1</v>
      </c>
      <c r="V262" s="53" t="s">
        <v>647</v>
      </c>
      <c r="W262" s="55">
        <v>69.603193587514681</v>
      </c>
      <c r="X262" s="56">
        <f t="shared" si="36"/>
        <v>0</v>
      </c>
      <c r="Y262" s="56"/>
      <c r="Z262" s="54">
        <v>3269</v>
      </c>
      <c r="AA262" s="53" t="s">
        <v>647</v>
      </c>
      <c r="AB262" s="53">
        <v>27755</v>
      </c>
      <c r="AC262" s="20">
        <f t="shared" si="37"/>
        <v>398.76043855807575</v>
      </c>
      <c r="AD262" s="15">
        <v>64</v>
      </c>
    </row>
    <row r="263" spans="1:30" hidden="1" x14ac:dyDescent="0.3">
      <c r="A263" s="7">
        <v>3276</v>
      </c>
      <c r="B263" s="8" t="s">
        <v>213</v>
      </c>
      <c r="C263" s="9">
        <v>775</v>
      </c>
      <c r="D263" s="10">
        <v>242040.28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32"/>
        <v>242040.28</v>
      </c>
      <c r="L263" s="10">
        <f t="shared" si="33"/>
        <v>312.31</v>
      </c>
      <c r="M263" s="10">
        <f t="shared" si="31"/>
        <v>0</v>
      </c>
      <c r="N263" s="10">
        <f t="shared" si="34"/>
        <v>0</v>
      </c>
      <c r="P263" s="171">
        <f>ROUND(Table1[[#This Row],[Column14]]*P$2,2)</f>
        <v>0</v>
      </c>
      <c r="Q263" s="33">
        <f t="shared" si="35"/>
        <v>0</v>
      </c>
      <c r="R263" s="14">
        <v>3276</v>
      </c>
      <c r="S263" s="14">
        <v>68</v>
      </c>
      <c r="T263" s="14">
        <v>6</v>
      </c>
      <c r="U263" s="15">
        <v>1</v>
      </c>
      <c r="V263" s="14" t="s">
        <v>648</v>
      </c>
      <c r="W263" s="16">
        <v>110.33388094775728</v>
      </c>
      <c r="X263" s="17">
        <f t="shared" si="36"/>
        <v>0</v>
      </c>
      <c r="Y263" s="17"/>
      <c r="Z263" s="30">
        <v>3276</v>
      </c>
      <c r="AA263" s="18" t="s">
        <v>648</v>
      </c>
      <c r="AB263" s="18">
        <v>775</v>
      </c>
      <c r="AC263" s="19">
        <f t="shared" si="37"/>
        <v>7.0241343215957377</v>
      </c>
      <c r="AD263" s="15"/>
    </row>
    <row r="264" spans="1:30" hidden="1" x14ac:dyDescent="0.3">
      <c r="A264" s="47">
        <v>3290</v>
      </c>
      <c r="B264" s="48" t="s">
        <v>214</v>
      </c>
      <c r="C264" s="49">
        <v>5239</v>
      </c>
      <c r="D264" s="50">
        <v>1425278.34</v>
      </c>
      <c r="E264" s="50">
        <v>0</v>
      </c>
      <c r="F264" s="50">
        <v>0</v>
      </c>
      <c r="G264" s="50">
        <v>0</v>
      </c>
      <c r="H264" s="50">
        <v>0</v>
      </c>
      <c r="I264" s="50">
        <v>0</v>
      </c>
      <c r="J264" s="50">
        <v>0</v>
      </c>
      <c r="K264" s="50">
        <f t="shared" si="32"/>
        <v>1425278.34</v>
      </c>
      <c r="L264" s="50">
        <f t="shared" si="33"/>
        <v>272.05</v>
      </c>
      <c r="M264" s="50">
        <f t="shared" si="31"/>
        <v>0</v>
      </c>
      <c r="N264" s="50">
        <f t="shared" si="34"/>
        <v>0</v>
      </c>
      <c r="O264" s="51"/>
      <c r="P264" s="172">
        <f>ROUND(Table1[[#This Row],[Column14]]*P$2,2)</f>
        <v>0</v>
      </c>
      <c r="Q264" s="52">
        <f t="shared" si="35"/>
        <v>0</v>
      </c>
      <c r="R264" s="53">
        <v>3290</v>
      </c>
      <c r="S264" s="53">
        <v>36</v>
      </c>
      <c r="T264" s="53">
        <v>7</v>
      </c>
      <c r="U264" s="54">
        <v>1</v>
      </c>
      <c r="V264" s="53" t="s">
        <v>649</v>
      </c>
      <c r="W264" s="55">
        <v>93.1173242880662</v>
      </c>
      <c r="X264" s="56">
        <f t="shared" si="36"/>
        <v>0</v>
      </c>
      <c r="Y264" s="56"/>
      <c r="Z264" s="54">
        <v>3290</v>
      </c>
      <c r="AA264" s="53" t="s">
        <v>649</v>
      </c>
      <c r="AB264" s="53">
        <v>5239</v>
      </c>
      <c r="AC264" s="20">
        <f t="shared" si="37"/>
        <v>56.262355475257394</v>
      </c>
      <c r="AD264" s="15">
        <v>6</v>
      </c>
    </row>
    <row r="265" spans="1:30" hidden="1" x14ac:dyDescent="0.3">
      <c r="A265" s="62">
        <v>1897</v>
      </c>
      <c r="B265" s="63" t="s">
        <v>129</v>
      </c>
      <c r="C265" s="64">
        <v>437</v>
      </c>
      <c r="D265" s="65">
        <v>453707.59</v>
      </c>
      <c r="E265" s="65">
        <v>0</v>
      </c>
      <c r="F265" s="65">
        <v>0</v>
      </c>
      <c r="G265" s="65">
        <v>0</v>
      </c>
      <c r="H265" s="65">
        <v>0</v>
      </c>
      <c r="I265" s="65">
        <v>0</v>
      </c>
      <c r="J265" s="65">
        <v>0</v>
      </c>
      <c r="K265" s="65">
        <f t="shared" si="32"/>
        <v>453707.59</v>
      </c>
      <c r="L265" s="65">
        <f t="shared" si="33"/>
        <v>1038.23</v>
      </c>
      <c r="M265" s="65">
        <v>0</v>
      </c>
      <c r="N265" s="65">
        <f t="shared" si="34"/>
        <v>0</v>
      </c>
      <c r="O265" s="67"/>
      <c r="P265" s="173">
        <f>ROUND(Table1[[#This Row],[Column14]]*P$2,2)</f>
        <v>0</v>
      </c>
      <c r="Q265" s="68">
        <f t="shared" si="35"/>
        <v>0</v>
      </c>
      <c r="R265" s="69">
        <v>1897</v>
      </c>
      <c r="S265" s="69">
        <v>40</v>
      </c>
      <c r="T265" s="69">
        <v>1</v>
      </c>
      <c r="U265" s="70">
        <v>3</v>
      </c>
      <c r="V265" s="69" t="s">
        <v>651</v>
      </c>
      <c r="W265" s="74">
        <v>6.2</v>
      </c>
      <c r="X265" s="72">
        <f t="shared" si="36"/>
        <v>0</v>
      </c>
      <c r="Y265" s="72"/>
      <c r="Z265" s="70">
        <v>1897</v>
      </c>
      <c r="AA265" s="69" t="s">
        <v>651</v>
      </c>
      <c r="AB265" s="69">
        <v>437</v>
      </c>
      <c r="AC265" s="73">
        <f t="shared" si="37"/>
        <v>70.483870967741936</v>
      </c>
      <c r="AD265" s="15">
        <v>18</v>
      </c>
    </row>
    <row r="266" spans="1:30" hidden="1" x14ac:dyDescent="0.3">
      <c r="A266" s="7">
        <v>3311</v>
      </c>
      <c r="B266" s="8" t="s">
        <v>217</v>
      </c>
      <c r="C266" s="9">
        <v>2188</v>
      </c>
      <c r="D266" s="10">
        <v>653486.71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f t="shared" si="32"/>
        <v>653486.71</v>
      </c>
      <c r="L266" s="10">
        <f t="shared" si="33"/>
        <v>298.67</v>
      </c>
      <c r="M266" s="10">
        <f t="shared" ref="M266:M303" si="38">MAX(ROUND((L266-M$2),2),0)</f>
        <v>0</v>
      </c>
      <c r="N266" s="10">
        <f t="shared" si="34"/>
        <v>0</v>
      </c>
      <c r="P266" s="171">
        <f>ROUND(Table1[[#This Row],[Column14]]*P$2,2)</f>
        <v>0</v>
      </c>
      <c r="Q266" s="33">
        <f t="shared" si="35"/>
        <v>0</v>
      </c>
      <c r="R266" s="14">
        <v>3311</v>
      </c>
      <c r="S266" s="14">
        <v>38</v>
      </c>
      <c r="T266" s="14">
        <v>8</v>
      </c>
      <c r="U266" s="15">
        <v>1</v>
      </c>
      <c r="V266" s="14" t="s">
        <v>653</v>
      </c>
      <c r="W266" s="16">
        <v>99.086192683525951</v>
      </c>
      <c r="X266" s="17">
        <f t="shared" si="36"/>
        <v>0</v>
      </c>
      <c r="Y266" s="17"/>
      <c r="Z266" s="30">
        <v>3311</v>
      </c>
      <c r="AA266" s="18" t="s">
        <v>653</v>
      </c>
      <c r="AB266" s="18">
        <v>2188</v>
      </c>
      <c r="AC266" s="19">
        <f t="shared" si="37"/>
        <v>22.081784966633162</v>
      </c>
      <c r="AD266" s="15"/>
    </row>
    <row r="267" spans="1:30" hidden="1" x14ac:dyDescent="0.3">
      <c r="A267" s="7">
        <v>3318</v>
      </c>
      <c r="B267" s="8" t="s">
        <v>218</v>
      </c>
      <c r="C267" s="9">
        <v>507</v>
      </c>
      <c r="D267" s="10">
        <v>297242.40999999997</v>
      </c>
      <c r="E267" s="10">
        <v>0</v>
      </c>
      <c r="F267" s="10">
        <v>0</v>
      </c>
      <c r="G267" s="10">
        <v>10275</v>
      </c>
      <c r="H267" s="10">
        <v>0</v>
      </c>
      <c r="I267" s="10">
        <v>0</v>
      </c>
      <c r="J267" s="10">
        <v>0</v>
      </c>
      <c r="K267" s="10">
        <f t="shared" si="32"/>
        <v>286967.40999999997</v>
      </c>
      <c r="L267" s="10">
        <f t="shared" si="33"/>
        <v>566.01</v>
      </c>
      <c r="M267" s="10">
        <f t="shared" si="38"/>
        <v>0</v>
      </c>
      <c r="N267" s="10">
        <f t="shared" si="34"/>
        <v>0</v>
      </c>
      <c r="P267" s="171">
        <f>ROUND(Table1[[#This Row],[Column14]]*P$2,2)</f>
        <v>0</v>
      </c>
      <c r="Q267" s="33">
        <f t="shared" si="35"/>
        <v>0</v>
      </c>
      <c r="R267" s="14">
        <v>3318</v>
      </c>
      <c r="S267" s="14">
        <v>68</v>
      </c>
      <c r="T267" s="14">
        <v>8</v>
      </c>
      <c r="U267" s="15">
        <v>1</v>
      </c>
      <c r="V267" s="14" t="s">
        <v>654</v>
      </c>
      <c r="W267" s="16">
        <v>127.00069501808117</v>
      </c>
      <c r="X267" s="17">
        <f t="shared" si="36"/>
        <v>0</v>
      </c>
      <c r="Y267" s="17"/>
      <c r="Z267" s="30">
        <v>3318</v>
      </c>
      <c r="AA267" s="18" t="s">
        <v>654</v>
      </c>
      <c r="AB267" s="18">
        <v>507</v>
      </c>
      <c r="AC267" s="19">
        <f t="shared" si="37"/>
        <v>3.9921041371294708</v>
      </c>
      <c r="AD267" s="15"/>
    </row>
    <row r="268" spans="1:30" hidden="1" x14ac:dyDescent="0.3">
      <c r="A268" s="7">
        <v>3325</v>
      </c>
      <c r="B268" s="8" t="s">
        <v>219</v>
      </c>
      <c r="C268" s="9">
        <v>834</v>
      </c>
      <c r="D268" s="10">
        <v>476928.81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f t="shared" si="32"/>
        <v>476928.81</v>
      </c>
      <c r="L268" s="10">
        <f t="shared" si="33"/>
        <v>571.86</v>
      </c>
      <c r="M268" s="10">
        <f t="shared" si="38"/>
        <v>0</v>
      </c>
      <c r="N268" s="10">
        <f t="shared" si="34"/>
        <v>0</v>
      </c>
      <c r="P268" s="171">
        <f>ROUND(Table1[[#This Row],[Column14]]*P$2,2)</f>
        <v>0</v>
      </c>
      <c r="Q268" s="33">
        <f t="shared" si="35"/>
        <v>0</v>
      </c>
      <c r="R268" s="14">
        <v>3325</v>
      </c>
      <c r="S268" s="14">
        <v>24</v>
      </c>
      <c r="T268" s="14">
        <v>6</v>
      </c>
      <c r="U268" s="15">
        <v>1</v>
      </c>
      <c r="V268" s="14" t="s">
        <v>655</v>
      </c>
      <c r="W268" s="16">
        <v>191.24738008019344</v>
      </c>
      <c r="X268" s="17">
        <f t="shared" si="36"/>
        <v>0</v>
      </c>
      <c r="Y268" s="17"/>
      <c r="Z268" s="30">
        <v>3325</v>
      </c>
      <c r="AA268" s="18" t="s">
        <v>655</v>
      </c>
      <c r="AB268" s="18">
        <v>834</v>
      </c>
      <c r="AC268" s="19">
        <f t="shared" si="37"/>
        <v>4.3608440526102319</v>
      </c>
      <c r="AD268" s="15"/>
    </row>
    <row r="269" spans="1:30" hidden="1" x14ac:dyDescent="0.3">
      <c r="A269" s="7">
        <v>3332</v>
      </c>
      <c r="B269" s="8" t="s">
        <v>220</v>
      </c>
      <c r="C269" s="9">
        <v>1111</v>
      </c>
      <c r="D269" s="10">
        <v>598077.56000000006</v>
      </c>
      <c r="E269" s="10">
        <v>0</v>
      </c>
      <c r="F269" s="10">
        <v>0</v>
      </c>
      <c r="G269" s="10">
        <v>983.31</v>
      </c>
      <c r="H269" s="10">
        <v>0</v>
      </c>
      <c r="I269" s="10">
        <v>0</v>
      </c>
      <c r="J269" s="10">
        <v>0</v>
      </c>
      <c r="K269" s="10">
        <f t="shared" si="32"/>
        <v>597094.25</v>
      </c>
      <c r="L269" s="10">
        <f t="shared" si="33"/>
        <v>537.44000000000005</v>
      </c>
      <c r="M269" s="10">
        <f t="shared" si="38"/>
        <v>0</v>
      </c>
      <c r="N269" s="10">
        <f t="shared" si="34"/>
        <v>0</v>
      </c>
      <c r="P269" s="171">
        <f>ROUND(Table1[[#This Row],[Column14]]*P$2,2)</f>
        <v>0</v>
      </c>
      <c r="Q269" s="33">
        <f t="shared" si="35"/>
        <v>0</v>
      </c>
      <c r="R269" s="14">
        <v>3332</v>
      </c>
      <c r="S269" s="14">
        <v>13</v>
      </c>
      <c r="T269" s="14">
        <v>2</v>
      </c>
      <c r="U269" s="15">
        <v>1</v>
      </c>
      <c r="V269" s="14" t="s">
        <v>656</v>
      </c>
      <c r="W269" s="16">
        <v>56.206063797453886</v>
      </c>
      <c r="X269" s="17">
        <f t="shared" si="36"/>
        <v>0</v>
      </c>
      <c r="Y269" s="17"/>
      <c r="Z269" s="30">
        <v>3332</v>
      </c>
      <c r="AA269" s="18" t="s">
        <v>656</v>
      </c>
      <c r="AB269" s="18">
        <v>1111</v>
      </c>
      <c r="AC269" s="19">
        <f t="shared" si="37"/>
        <v>19.766550527424194</v>
      </c>
      <c r="AD269" s="15"/>
    </row>
    <row r="270" spans="1:30" hidden="1" x14ac:dyDescent="0.3">
      <c r="A270" s="7">
        <v>3339</v>
      </c>
      <c r="B270" s="8" t="s">
        <v>221</v>
      </c>
      <c r="C270" s="9">
        <v>3974</v>
      </c>
      <c r="D270" s="10">
        <v>1477694.07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32"/>
        <v>1477694.07</v>
      </c>
      <c r="L270" s="10">
        <f t="shared" si="33"/>
        <v>371.84</v>
      </c>
      <c r="M270" s="10">
        <f t="shared" si="38"/>
        <v>0</v>
      </c>
      <c r="N270" s="10">
        <f t="shared" si="34"/>
        <v>0</v>
      </c>
      <c r="P270" s="171">
        <f>ROUND(Table1[[#This Row],[Column14]]*P$2,2)</f>
        <v>0</v>
      </c>
      <c r="Q270" s="33">
        <f t="shared" si="35"/>
        <v>0</v>
      </c>
      <c r="R270" s="14">
        <v>3339</v>
      </c>
      <c r="S270" s="14">
        <v>71</v>
      </c>
      <c r="T270" s="14">
        <v>5</v>
      </c>
      <c r="U270" s="15">
        <v>1</v>
      </c>
      <c r="V270" s="14" t="s">
        <v>657</v>
      </c>
      <c r="W270" s="16">
        <v>187.14736574554786</v>
      </c>
      <c r="X270" s="17">
        <f t="shared" si="36"/>
        <v>0</v>
      </c>
      <c r="Y270" s="17"/>
      <c r="Z270" s="30">
        <v>3339</v>
      </c>
      <c r="AA270" s="18" t="s">
        <v>657</v>
      </c>
      <c r="AB270" s="18">
        <v>3974</v>
      </c>
      <c r="AC270" s="19">
        <f t="shared" si="37"/>
        <v>21.234602924644904</v>
      </c>
      <c r="AD270" s="15"/>
    </row>
    <row r="271" spans="1:30" hidden="1" x14ac:dyDescent="0.3">
      <c r="A271" s="7">
        <v>3360</v>
      </c>
      <c r="B271" s="8" t="s">
        <v>222</v>
      </c>
      <c r="C271" s="9">
        <v>1477</v>
      </c>
      <c r="D271" s="10">
        <v>796533.35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f t="shared" si="32"/>
        <v>796533.35</v>
      </c>
      <c r="L271" s="10">
        <f t="shared" si="33"/>
        <v>539.29</v>
      </c>
      <c r="M271" s="10">
        <f t="shared" si="38"/>
        <v>0</v>
      </c>
      <c r="N271" s="10">
        <f t="shared" si="34"/>
        <v>0</v>
      </c>
      <c r="P271" s="171">
        <f>ROUND(Table1[[#This Row],[Column14]]*P$2,2)</f>
        <v>0</v>
      </c>
      <c r="Q271" s="33">
        <f t="shared" si="35"/>
        <v>0</v>
      </c>
      <c r="R271" s="14">
        <v>3360</v>
      </c>
      <c r="S271" s="14">
        <v>29</v>
      </c>
      <c r="T271" s="14">
        <v>5</v>
      </c>
      <c r="U271" s="15">
        <v>1</v>
      </c>
      <c r="V271" s="14" t="s">
        <v>658</v>
      </c>
      <c r="W271" s="16">
        <v>207.82190503137855</v>
      </c>
      <c r="X271" s="17">
        <f t="shared" si="36"/>
        <v>0</v>
      </c>
      <c r="Y271" s="17"/>
      <c r="Z271" s="30">
        <v>3360</v>
      </c>
      <c r="AA271" s="18" t="s">
        <v>658</v>
      </c>
      <c r="AB271" s="18">
        <v>1477</v>
      </c>
      <c r="AC271" s="19">
        <f t="shared" si="37"/>
        <v>7.1070467753483024</v>
      </c>
      <c r="AD271" s="15"/>
    </row>
    <row r="272" spans="1:30" hidden="1" x14ac:dyDescent="0.3">
      <c r="A272" s="7">
        <v>3367</v>
      </c>
      <c r="B272" s="8" t="s">
        <v>223</v>
      </c>
      <c r="C272" s="9">
        <v>1117</v>
      </c>
      <c r="D272" s="10">
        <v>497801.65</v>
      </c>
      <c r="E272" s="10">
        <v>0</v>
      </c>
      <c r="F272" s="10">
        <v>0</v>
      </c>
      <c r="G272" s="10">
        <v>13571.71</v>
      </c>
      <c r="H272" s="10">
        <v>0</v>
      </c>
      <c r="I272" s="10">
        <v>0</v>
      </c>
      <c r="J272" s="10">
        <v>0</v>
      </c>
      <c r="K272" s="10">
        <f t="shared" si="32"/>
        <v>484229.94</v>
      </c>
      <c r="L272" s="10">
        <f t="shared" si="33"/>
        <v>433.51</v>
      </c>
      <c r="M272" s="10">
        <f t="shared" si="38"/>
        <v>0</v>
      </c>
      <c r="N272" s="10">
        <f t="shared" si="34"/>
        <v>0</v>
      </c>
      <c r="P272" s="171">
        <f>ROUND(Table1[[#This Row],[Column14]]*P$2,2)</f>
        <v>0</v>
      </c>
      <c r="Q272" s="33">
        <f t="shared" si="35"/>
        <v>0</v>
      </c>
      <c r="R272" s="14">
        <v>3367</v>
      </c>
      <c r="S272" s="14">
        <v>14</v>
      </c>
      <c r="T272" s="14">
        <v>6</v>
      </c>
      <c r="U272" s="15">
        <v>1</v>
      </c>
      <c r="V272" s="14" t="s">
        <v>659</v>
      </c>
      <c r="W272" s="16">
        <v>96.729505734872134</v>
      </c>
      <c r="X272" s="17">
        <f t="shared" si="36"/>
        <v>0</v>
      </c>
      <c r="Y272" s="17"/>
      <c r="Z272" s="30">
        <v>3367</v>
      </c>
      <c r="AA272" s="18" t="s">
        <v>659</v>
      </c>
      <c r="AB272" s="18">
        <v>1117</v>
      </c>
      <c r="AC272" s="19">
        <f t="shared" si="37"/>
        <v>11.547665745978357</v>
      </c>
      <c r="AD272" s="15"/>
    </row>
    <row r="273" spans="1:30" hidden="1" x14ac:dyDescent="0.3">
      <c r="A273" s="47">
        <v>3381</v>
      </c>
      <c r="B273" s="48" t="s">
        <v>224</v>
      </c>
      <c r="C273" s="49">
        <v>2176</v>
      </c>
      <c r="D273" s="50">
        <v>559712.31000000006</v>
      </c>
      <c r="E273" s="50">
        <v>0</v>
      </c>
      <c r="F273" s="50">
        <v>0</v>
      </c>
      <c r="G273" s="50">
        <v>0</v>
      </c>
      <c r="H273" s="50">
        <v>0</v>
      </c>
      <c r="I273" s="50">
        <v>0</v>
      </c>
      <c r="J273" s="50">
        <v>0</v>
      </c>
      <c r="K273" s="50">
        <f t="shared" si="32"/>
        <v>559712.31000000006</v>
      </c>
      <c r="L273" s="50">
        <f t="shared" si="33"/>
        <v>257.22000000000003</v>
      </c>
      <c r="M273" s="50">
        <f t="shared" si="38"/>
        <v>0</v>
      </c>
      <c r="N273" s="50">
        <f t="shared" si="34"/>
        <v>0</v>
      </c>
      <c r="O273" s="51"/>
      <c r="P273" s="172">
        <f>ROUND(Table1[[#This Row],[Column14]]*P$2,2)</f>
        <v>0</v>
      </c>
      <c r="Q273" s="52">
        <f t="shared" si="35"/>
        <v>0</v>
      </c>
      <c r="R273" s="53">
        <v>3381</v>
      </c>
      <c r="S273" s="53">
        <v>13</v>
      </c>
      <c r="T273" s="53">
        <v>2</v>
      </c>
      <c r="U273" s="54">
        <v>1</v>
      </c>
      <c r="V273" s="53" t="s">
        <v>660</v>
      </c>
      <c r="W273" s="55">
        <v>24.187847063909178</v>
      </c>
      <c r="X273" s="56">
        <f t="shared" si="36"/>
        <v>0</v>
      </c>
      <c r="Y273" s="56"/>
      <c r="Z273" s="54">
        <v>3381</v>
      </c>
      <c r="AA273" s="53" t="s">
        <v>660</v>
      </c>
      <c r="AB273" s="53">
        <v>2176</v>
      </c>
      <c r="AC273" s="20">
        <f t="shared" si="37"/>
        <v>89.962533426417338</v>
      </c>
      <c r="AD273" s="15">
        <v>30</v>
      </c>
    </row>
    <row r="274" spans="1:30" hidden="1" x14ac:dyDescent="0.3">
      <c r="A274" s="7">
        <v>3409</v>
      </c>
      <c r="B274" s="8" t="s">
        <v>225</v>
      </c>
      <c r="C274" s="9">
        <v>2140</v>
      </c>
      <c r="D274" s="10">
        <v>1007890.94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f t="shared" si="32"/>
        <v>1007890.94</v>
      </c>
      <c r="L274" s="10">
        <f t="shared" si="33"/>
        <v>470.98</v>
      </c>
      <c r="M274" s="10">
        <f t="shared" si="38"/>
        <v>0</v>
      </c>
      <c r="N274" s="10">
        <f t="shared" si="34"/>
        <v>0</v>
      </c>
      <c r="P274" s="171">
        <f>ROUND(Table1[[#This Row],[Column14]]*P$2,2)</f>
        <v>0</v>
      </c>
      <c r="Q274" s="33">
        <f t="shared" si="35"/>
        <v>0</v>
      </c>
      <c r="R274" s="14">
        <v>3409</v>
      </c>
      <c r="S274" s="14">
        <v>60</v>
      </c>
      <c r="T274" s="14">
        <v>10</v>
      </c>
      <c r="U274" s="15">
        <v>1</v>
      </c>
      <c r="V274" s="14" t="s">
        <v>661</v>
      </c>
      <c r="W274" s="16">
        <v>350.83486299426096</v>
      </c>
      <c r="X274" s="17">
        <f t="shared" si="36"/>
        <v>0</v>
      </c>
      <c r="Y274" s="17"/>
      <c r="Z274" s="30">
        <v>3409</v>
      </c>
      <c r="AA274" s="18" t="s">
        <v>661</v>
      </c>
      <c r="AB274" s="18">
        <v>2140</v>
      </c>
      <c r="AC274" s="19">
        <f t="shared" si="37"/>
        <v>6.0997358749806079</v>
      </c>
      <c r="AD274" s="15"/>
    </row>
    <row r="275" spans="1:30" hidden="1" x14ac:dyDescent="0.3">
      <c r="A275" s="7">
        <v>3427</v>
      </c>
      <c r="B275" s="8" t="s">
        <v>226</v>
      </c>
      <c r="C275" s="9">
        <v>295</v>
      </c>
      <c r="D275" s="10">
        <v>167812.76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f t="shared" si="32"/>
        <v>167812.76</v>
      </c>
      <c r="L275" s="10">
        <f t="shared" si="33"/>
        <v>568.86</v>
      </c>
      <c r="M275" s="10">
        <f t="shared" si="38"/>
        <v>0</v>
      </c>
      <c r="N275" s="10">
        <f t="shared" si="34"/>
        <v>0</v>
      </c>
      <c r="P275" s="171">
        <f>ROUND(Table1[[#This Row],[Column14]]*P$2,2)</f>
        <v>0</v>
      </c>
      <c r="Q275" s="33">
        <f t="shared" si="35"/>
        <v>0</v>
      </c>
      <c r="R275" s="14">
        <v>3427</v>
      </c>
      <c r="S275" s="14">
        <v>2</v>
      </c>
      <c r="T275" s="14">
        <v>12</v>
      </c>
      <c r="U275" s="15">
        <v>1</v>
      </c>
      <c r="V275" s="14" t="s">
        <v>662</v>
      </c>
      <c r="W275" s="16">
        <v>201.81751003885344</v>
      </c>
      <c r="X275" s="17">
        <f t="shared" si="36"/>
        <v>0</v>
      </c>
      <c r="Y275" s="17"/>
      <c r="Z275" s="30">
        <v>3427</v>
      </c>
      <c r="AA275" s="18" t="s">
        <v>662</v>
      </c>
      <c r="AB275" s="18">
        <v>295</v>
      </c>
      <c r="AC275" s="19">
        <f t="shared" si="37"/>
        <v>1.4617165772345881</v>
      </c>
      <c r="AD275" s="15"/>
    </row>
    <row r="276" spans="1:30" hidden="1" x14ac:dyDescent="0.3">
      <c r="A276" s="47">
        <v>3430</v>
      </c>
      <c r="B276" s="48" t="s">
        <v>228</v>
      </c>
      <c r="C276" s="49">
        <v>3714</v>
      </c>
      <c r="D276" s="50">
        <v>905361.93</v>
      </c>
      <c r="E276" s="50">
        <v>0</v>
      </c>
      <c r="F276" s="50">
        <v>0</v>
      </c>
      <c r="G276" s="50">
        <v>0</v>
      </c>
      <c r="H276" s="50">
        <v>0</v>
      </c>
      <c r="I276" s="50">
        <v>0</v>
      </c>
      <c r="J276" s="50">
        <v>0</v>
      </c>
      <c r="K276" s="50">
        <f t="shared" si="32"/>
        <v>905361.93</v>
      </c>
      <c r="L276" s="50">
        <f t="shared" si="33"/>
        <v>243.77</v>
      </c>
      <c r="M276" s="50">
        <f t="shared" si="38"/>
        <v>0</v>
      </c>
      <c r="N276" s="50">
        <f t="shared" si="34"/>
        <v>0</v>
      </c>
      <c r="O276" s="51"/>
      <c r="P276" s="172">
        <f>ROUND(Table1[[#This Row],[Column14]]*P$2,2)</f>
        <v>0</v>
      </c>
      <c r="Q276" s="52">
        <f t="shared" si="35"/>
        <v>0</v>
      </c>
      <c r="R276" s="53">
        <v>3430</v>
      </c>
      <c r="S276" s="53">
        <v>70</v>
      </c>
      <c r="T276" s="53">
        <v>6</v>
      </c>
      <c r="U276" s="54">
        <v>1</v>
      </c>
      <c r="V276" s="53" t="s">
        <v>664</v>
      </c>
      <c r="W276" s="55">
        <v>9.7145194339240177</v>
      </c>
      <c r="X276" s="56">
        <f t="shared" si="36"/>
        <v>0</v>
      </c>
      <c r="Y276" s="56"/>
      <c r="Z276" s="54">
        <v>3430</v>
      </c>
      <c r="AA276" s="53" t="s">
        <v>664</v>
      </c>
      <c r="AB276" s="53">
        <v>3714</v>
      </c>
      <c r="AC276" s="20">
        <f t="shared" si="37"/>
        <v>382.31433116808245</v>
      </c>
      <c r="AD276" s="15">
        <v>62</v>
      </c>
    </row>
    <row r="277" spans="1:30" hidden="1" x14ac:dyDescent="0.3">
      <c r="A277" s="47">
        <v>3437</v>
      </c>
      <c r="B277" s="48" t="s">
        <v>230</v>
      </c>
      <c r="C277" s="49">
        <v>3823</v>
      </c>
      <c r="D277" s="50">
        <v>1518415.65</v>
      </c>
      <c r="E277" s="50">
        <v>27090.81</v>
      </c>
      <c r="F277" s="50">
        <v>0</v>
      </c>
      <c r="G277" s="50">
        <v>0</v>
      </c>
      <c r="H277" s="50">
        <v>0</v>
      </c>
      <c r="I277" s="50">
        <v>0</v>
      </c>
      <c r="J277" s="50">
        <v>0</v>
      </c>
      <c r="K277" s="50">
        <f t="shared" si="32"/>
        <v>1491324.8399999999</v>
      </c>
      <c r="L277" s="50">
        <f t="shared" si="33"/>
        <v>390.09</v>
      </c>
      <c r="M277" s="50">
        <f t="shared" si="38"/>
        <v>0</v>
      </c>
      <c r="N277" s="50">
        <f t="shared" si="34"/>
        <v>0</v>
      </c>
      <c r="O277" s="51"/>
      <c r="P277" s="172">
        <f>ROUND(Table1[[#This Row],[Column14]]*P$2,2)</f>
        <v>0</v>
      </c>
      <c r="Q277" s="52">
        <f t="shared" si="35"/>
        <v>0</v>
      </c>
      <c r="R277" s="53">
        <v>3437</v>
      </c>
      <c r="S277" s="53">
        <v>67</v>
      </c>
      <c r="T277" s="53">
        <v>1</v>
      </c>
      <c r="U277" s="54">
        <v>1</v>
      </c>
      <c r="V277" s="53" t="s">
        <v>666</v>
      </c>
      <c r="W277" s="55">
        <v>22.568749574638957</v>
      </c>
      <c r="X277" s="56">
        <f t="shared" si="36"/>
        <v>0</v>
      </c>
      <c r="Y277" s="56"/>
      <c r="Z277" s="54">
        <v>3437</v>
      </c>
      <c r="AA277" s="53" t="s">
        <v>666</v>
      </c>
      <c r="AB277" s="53">
        <v>3823</v>
      </c>
      <c r="AC277" s="20">
        <f t="shared" si="37"/>
        <v>169.39352299322761</v>
      </c>
      <c r="AD277" s="15">
        <v>46</v>
      </c>
    </row>
    <row r="278" spans="1:30" hidden="1" x14ac:dyDescent="0.3">
      <c r="A278" s="7">
        <v>3444</v>
      </c>
      <c r="B278" s="8" t="s">
        <v>231</v>
      </c>
      <c r="C278" s="9">
        <v>3388</v>
      </c>
      <c r="D278" s="10">
        <v>1755419.34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f t="shared" si="32"/>
        <v>1755419.34</v>
      </c>
      <c r="L278" s="10">
        <f t="shared" si="33"/>
        <v>518.13</v>
      </c>
      <c r="M278" s="10">
        <f t="shared" si="38"/>
        <v>0</v>
      </c>
      <c r="N278" s="10">
        <f t="shared" si="34"/>
        <v>0</v>
      </c>
      <c r="P278" s="171">
        <f>ROUND(Table1[[#This Row],[Column14]]*P$2,2)</f>
        <v>0</v>
      </c>
      <c r="Q278" s="33">
        <f t="shared" si="35"/>
        <v>0</v>
      </c>
      <c r="R278" s="14">
        <v>3444</v>
      </c>
      <c r="S278" s="14">
        <v>17</v>
      </c>
      <c r="T278" s="14">
        <v>11</v>
      </c>
      <c r="U278" s="15">
        <v>1</v>
      </c>
      <c r="V278" s="14" t="s">
        <v>667</v>
      </c>
      <c r="W278" s="16">
        <v>251.52769622838409</v>
      </c>
      <c r="X278" s="17">
        <f t="shared" si="36"/>
        <v>0</v>
      </c>
      <c r="Y278" s="17"/>
      <c r="Z278" s="30">
        <v>3444</v>
      </c>
      <c r="AA278" s="18" t="s">
        <v>667</v>
      </c>
      <c r="AB278" s="18">
        <v>3388</v>
      </c>
      <c r="AC278" s="19">
        <f t="shared" si="37"/>
        <v>13.469689623856521</v>
      </c>
      <c r="AD278" s="15"/>
    </row>
    <row r="279" spans="1:30" hidden="1" x14ac:dyDescent="0.3">
      <c r="A279" s="47">
        <v>3479</v>
      </c>
      <c r="B279" s="48" t="s">
        <v>232</v>
      </c>
      <c r="C279" s="49">
        <v>3530</v>
      </c>
      <c r="D279" s="50">
        <v>1692249.84</v>
      </c>
      <c r="E279" s="50">
        <v>0</v>
      </c>
      <c r="F279" s="50">
        <v>0</v>
      </c>
      <c r="G279" s="50">
        <v>0</v>
      </c>
      <c r="H279" s="50">
        <v>0</v>
      </c>
      <c r="I279" s="50">
        <v>0</v>
      </c>
      <c r="J279" s="50">
        <v>0</v>
      </c>
      <c r="K279" s="50">
        <f t="shared" si="32"/>
        <v>1692249.84</v>
      </c>
      <c r="L279" s="50">
        <f t="shared" si="33"/>
        <v>479.39</v>
      </c>
      <c r="M279" s="50">
        <f t="shared" si="38"/>
        <v>0</v>
      </c>
      <c r="N279" s="50">
        <f t="shared" si="34"/>
        <v>0</v>
      </c>
      <c r="O279" s="51"/>
      <c r="P279" s="172">
        <f>ROUND(Table1[[#This Row],[Column14]]*P$2,2)</f>
        <v>0</v>
      </c>
      <c r="Q279" s="52">
        <f t="shared" si="35"/>
        <v>0</v>
      </c>
      <c r="R279" s="53">
        <v>3479</v>
      </c>
      <c r="S279" s="53">
        <v>45</v>
      </c>
      <c r="T279" s="53">
        <v>1</v>
      </c>
      <c r="U279" s="54">
        <v>1</v>
      </c>
      <c r="V279" s="53" t="s">
        <v>668</v>
      </c>
      <c r="W279" s="55">
        <v>46.362851866973905</v>
      </c>
      <c r="X279" s="56">
        <f t="shared" si="36"/>
        <v>0</v>
      </c>
      <c r="Y279" s="56"/>
      <c r="Z279" s="54">
        <v>3479</v>
      </c>
      <c r="AA279" s="53" t="s">
        <v>668</v>
      </c>
      <c r="AB279" s="53">
        <v>3530</v>
      </c>
      <c r="AC279" s="20">
        <f t="shared" si="37"/>
        <v>76.138543205418273</v>
      </c>
      <c r="AD279" s="15">
        <v>21</v>
      </c>
    </row>
    <row r="280" spans="1:30" hidden="1" x14ac:dyDescent="0.3">
      <c r="A280" s="47">
        <v>3528</v>
      </c>
      <c r="B280" s="48" t="s">
        <v>237</v>
      </c>
      <c r="C280" s="49">
        <v>821</v>
      </c>
      <c r="D280" s="50">
        <v>240204.92</v>
      </c>
      <c r="E280" s="50">
        <v>6551.85</v>
      </c>
      <c r="F280" s="50">
        <v>1432.05</v>
      </c>
      <c r="G280" s="50">
        <v>0</v>
      </c>
      <c r="H280" s="50">
        <v>0</v>
      </c>
      <c r="I280" s="50">
        <v>0</v>
      </c>
      <c r="J280" s="50">
        <v>0</v>
      </c>
      <c r="K280" s="50">
        <f t="shared" si="32"/>
        <v>232221.02000000002</v>
      </c>
      <c r="L280" s="50">
        <f t="shared" si="33"/>
        <v>282.85000000000002</v>
      </c>
      <c r="M280" s="50">
        <f t="shared" si="38"/>
        <v>0</v>
      </c>
      <c r="N280" s="50">
        <f t="shared" si="34"/>
        <v>0</v>
      </c>
      <c r="O280" s="51"/>
      <c r="P280" s="172">
        <f>ROUND(Table1[[#This Row],[Column14]]*P$2,2)</f>
        <v>0</v>
      </c>
      <c r="Q280" s="52">
        <f t="shared" si="35"/>
        <v>0</v>
      </c>
      <c r="R280" s="53">
        <v>3528</v>
      </c>
      <c r="S280" s="53">
        <v>67</v>
      </c>
      <c r="T280" s="53">
        <v>1</v>
      </c>
      <c r="U280" s="54">
        <v>3</v>
      </c>
      <c r="V280" s="53" t="s">
        <v>671</v>
      </c>
      <c r="W280" s="55">
        <v>13.32</v>
      </c>
      <c r="X280" s="56">
        <f t="shared" si="36"/>
        <v>0</v>
      </c>
      <c r="Y280" s="56"/>
      <c r="Z280" s="54">
        <v>3528</v>
      </c>
      <c r="AA280" s="53" t="s">
        <v>671</v>
      </c>
      <c r="AB280" s="53">
        <v>821</v>
      </c>
      <c r="AC280" s="20">
        <f t="shared" si="37"/>
        <v>61.636636636636638</v>
      </c>
      <c r="AD280" s="15">
        <v>9</v>
      </c>
    </row>
    <row r="281" spans="1:30" hidden="1" x14ac:dyDescent="0.3">
      <c r="A281" s="47">
        <v>3549</v>
      </c>
      <c r="B281" s="48" t="s">
        <v>239</v>
      </c>
      <c r="C281" s="49">
        <v>6979</v>
      </c>
      <c r="D281" s="50">
        <v>3081383.3</v>
      </c>
      <c r="E281" s="50">
        <v>1065.28</v>
      </c>
      <c r="F281" s="50">
        <v>116346.37</v>
      </c>
      <c r="G281" s="50">
        <v>48879.61</v>
      </c>
      <c r="H281" s="50">
        <v>0</v>
      </c>
      <c r="I281" s="50">
        <v>0</v>
      </c>
      <c r="J281" s="50">
        <v>0</v>
      </c>
      <c r="K281" s="50">
        <f t="shared" si="32"/>
        <v>2915092.04</v>
      </c>
      <c r="L281" s="50">
        <f t="shared" si="33"/>
        <v>417.69</v>
      </c>
      <c r="M281" s="50">
        <f t="shared" si="38"/>
        <v>0</v>
      </c>
      <c r="N281" s="50">
        <f t="shared" si="34"/>
        <v>0</v>
      </c>
      <c r="O281" s="51"/>
      <c r="P281" s="172">
        <f>ROUND(Table1[[#This Row],[Column14]]*P$2,2)</f>
        <v>0</v>
      </c>
      <c r="Q281" s="52">
        <f t="shared" si="35"/>
        <v>0</v>
      </c>
      <c r="R281" s="53">
        <v>3549</v>
      </c>
      <c r="S281" s="53">
        <v>13</v>
      </c>
      <c r="T281" s="53">
        <v>2</v>
      </c>
      <c r="U281" s="54">
        <v>1</v>
      </c>
      <c r="V281" s="53" t="s">
        <v>672</v>
      </c>
      <c r="W281" s="55">
        <v>81.052072749136286</v>
      </c>
      <c r="X281" s="56">
        <f t="shared" si="36"/>
        <v>0</v>
      </c>
      <c r="Y281" s="56"/>
      <c r="Z281" s="54">
        <v>3549</v>
      </c>
      <c r="AA281" s="53" t="s">
        <v>672</v>
      </c>
      <c r="AB281" s="53">
        <v>6979</v>
      </c>
      <c r="AC281" s="20">
        <f t="shared" si="37"/>
        <v>86.105139119645401</v>
      </c>
      <c r="AD281" s="15">
        <v>26</v>
      </c>
    </row>
    <row r="282" spans="1:30" hidden="1" x14ac:dyDescent="0.3">
      <c r="A282" s="7">
        <v>3612</v>
      </c>
      <c r="B282" s="8" t="s">
        <v>240</v>
      </c>
      <c r="C282" s="9">
        <v>3571</v>
      </c>
      <c r="D282" s="10">
        <v>1166591.58</v>
      </c>
      <c r="E282" s="10">
        <v>97972.39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f t="shared" si="32"/>
        <v>1068619.1900000002</v>
      </c>
      <c r="L282" s="10">
        <f t="shared" si="33"/>
        <v>299.25</v>
      </c>
      <c r="M282" s="10">
        <f t="shared" si="38"/>
        <v>0</v>
      </c>
      <c r="N282" s="10">
        <f t="shared" si="34"/>
        <v>0</v>
      </c>
      <c r="P282" s="171">
        <f>ROUND(Table1[[#This Row],[Column14]]*P$2,2)</f>
        <v>0</v>
      </c>
      <c r="Q282" s="33">
        <f t="shared" si="35"/>
        <v>0</v>
      </c>
      <c r="R282" s="14">
        <v>3612</v>
      </c>
      <c r="S282" s="14">
        <v>53</v>
      </c>
      <c r="T282" s="14">
        <v>2</v>
      </c>
      <c r="U282" s="15">
        <v>1</v>
      </c>
      <c r="V282" s="14" t="s">
        <v>673</v>
      </c>
      <c r="W282" s="16">
        <v>119.87745259217031</v>
      </c>
      <c r="X282" s="17">
        <f t="shared" si="36"/>
        <v>0</v>
      </c>
      <c r="Y282" s="17"/>
      <c r="Z282" s="30">
        <v>3612</v>
      </c>
      <c r="AA282" s="18" t="s">
        <v>673</v>
      </c>
      <c r="AB282" s="18">
        <v>3571</v>
      </c>
      <c r="AC282" s="19">
        <f t="shared" si="37"/>
        <v>29.788754455341476</v>
      </c>
      <c r="AD282" s="15"/>
    </row>
    <row r="283" spans="1:30" hidden="1" x14ac:dyDescent="0.3">
      <c r="A283" s="47">
        <v>3619</v>
      </c>
      <c r="B283" s="48" t="s">
        <v>241</v>
      </c>
      <c r="C283" s="49">
        <v>78652</v>
      </c>
      <c r="D283" s="50">
        <v>44546488</v>
      </c>
      <c r="E283" s="50">
        <v>420676</v>
      </c>
      <c r="F283" s="50">
        <v>0</v>
      </c>
      <c r="G283" s="50">
        <v>130085</v>
      </c>
      <c r="H283" s="50">
        <v>0</v>
      </c>
      <c r="I283" s="50">
        <v>0</v>
      </c>
      <c r="J283" s="50">
        <v>0</v>
      </c>
      <c r="K283" s="50">
        <f t="shared" si="32"/>
        <v>43995727</v>
      </c>
      <c r="L283" s="50">
        <f t="shared" si="33"/>
        <v>559.37</v>
      </c>
      <c r="M283" s="50">
        <f t="shared" si="38"/>
        <v>0</v>
      </c>
      <c r="N283" s="50">
        <f t="shared" si="34"/>
        <v>0</v>
      </c>
      <c r="O283" s="51"/>
      <c r="P283" s="172">
        <f>ROUND(Table1[[#This Row],[Column14]]*P$2,2)</f>
        <v>0</v>
      </c>
      <c r="Q283" s="52">
        <f t="shared" si="35"/>
        <v>0</v>
      </c>
      <c r="R283" s="53">
        <v>3619</v>
      </c>
      <c r="S283" s="53">
        <v>40</v>
      </c>
      <c r="T283" s="53">
        <v>1</v>
      </c>
      <c r="U283" s="54">
        <v>1</v>
      </c>
      <c r="V283" s="53" t="s">
        <v>674</v>
      </c>
      <c r="W283" s="55">
        <v>96.58208759105834</v>
      </c>
      <c r="X283" s="56">
        <f t="shared" si="36"/>
        <v>0</v>
      </c>
      <c r="Y283" s="56"/>
      <c r="Z283" s="54">
        <v>3619</v>
      </c>
      <c r="AA283" s="53" t="s">
        <v>674</v>
      </c>
      <c r="AB283" s="53">
        <v>78652</v>
      </c>
      <c r="AC283" s="20">
        <f t="shared" si="37"/>
        <v>814.35390310699472</v>
      </c>
      <c r="AD283" s="15">
        <v>73</v>
      </c>
    </row>
    <row r="284" spans="1:30" hidden="1" x14ac:dyDescent="0.3">
      <c r="A284" s="7">
        <v>3633</v>
      </c>
      <c r="B284" s="8" t="s">
        <v>242</v>
      </c>
      <c r="C284" s="9">
        <v>686</v>
      </c>
      <c r="D284" s="10">
        <v>327915.32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f t="shared" si="32"/>
        <v>327915.32</v>
      </c>
      <c r="L284" s="10">
        <f t="shared" si="33"/>
        <v>478.01</v>
      </c>
      <c r="M284" s="10">
        <f t="shared" si="38"/>
        <v>0</v>
      </c>
      <c r="N284" s="10">
        <f t="shared" si="34"/>
        <v>0</v>
      </c>
      <c r="P284" s="171">
        <f>ROUND(Table1[[#This Row],[Column14]]*P$2,2)</f>
        <v>0</v>
      </c>
      <c r="Q284" s="33">
        <f t="shared" si="35"/>
        <v>0</v>
      </c>
      <c r="R284" s="14">
        <v>3633</v>
      </c>
      <c r="S284" s="14">
        <v>25</v>
      </c>
      <c r="T284" s="14">
        <v>3</v>
      </c>
      <c r="U284" s="15">
        <v>1</v>
      </c>
      <c r="V284" s="14" t="s">
        <v>675</v>
      </c>
      <c r="W284" s="16">
        <v>134.31171398657446</v>
      </c>
      <c r="X284" s="17">
        <f t="shared" si="36"/>
        <v>0</v>
      </c>
      <c r="Y284" s="17"/>
      <c r="Z284" s="30">
        <v>3633</v>
      </c>
      <c r="AA284" s="18" t="s">
        <v>675</v>
      </c>
      <c r="AB284" s="18">
        <v>686</v>
      </c>
      <c r="AC284" s="19">
        <f t="shared" si="37"/>
        <v>5.1075217465289082</v>
      </c>
      <c r="AD284" s="15"/>
    </row>
    <row r="285" spans="1:30" hidden="1" x14ac:dyDescent="0.3">
      <c r="A285" s="7">
        <v>3661</v>
      </c>
      <c r="B285" s="8" t="s">
        <v>246</v>
      </c>
      <c r="C285" s="9">
        <v>824</v>
      </c>
      <c r="D285" s="10">
        <v>314368.18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f t="shared" si="32"/>
        <v>314368.18</v>
      </c>
      <c r="L285" s="10">
        <f t="shared" si="33"/>
        <v>381.51</v>
      </c>
      <c r="M285" s="10">
        <f t="shared" si="38"/>
        <v>0</v>
      </c>
      <c r="N285" s="10">
        <f t="shared" si="34"/>
        <v>0</v>
      </c>
      <c r="P285" s="171">
        <f>ROUND(Table1[[#This Row],[Column14]]*P$2,2)</f>
        <v>0</v>
      </c>
      <c r="Q285" s="33">
        <f t="shared" si="35"/>
        <v>0</v>
      </c>
      <c r="R285" s="14">
        <v>3661</v>
      </c>
      <c r="S285" s="14">
        <v>36</v>
      </c>
      <c r="T285" s="14">
        <v>7</v>
      </c>
      <c r="U285" s="15">
        <v>1</v>
      </c>
      <c r="V285" s="14" t="s">
        <v>677</v>
      </c>
      <c r="W285" s="16">
        <v>101.84105168154061</v>
      </c>
      <c r="X285" s="17">
        <f t="shared" si="36"/>
        <v>0</v>
      </c>
      <c r="Y285" s="17"/>
      <c r="Z285" s="30">
        <v>3661</v>
      </c>
      <c r="AA285" s="18" t="s">
        <v>677</v>
      </c>
      <c r="AB285" s="18">
        <v>824</v>
      </c>
      <c r="AC285" s="19">
        <f t="shared" si="37"/>
        <v>8.0910397761471238</v>
      </c>
      <c r="AD285" s="15"/>
    </row>
    <row r="286" spans="1:30" hidden="1" x14ac:dyDescent="0.3">
      <c r="A286" s="7">
        <v>3668</v>
      </c>
      <c r="B286" s="8" t="s">
        <v>247</v>
      </c>
      <c r="C286" s="9">
        <v>914</v>
      </c>
      <c r="D286" s="10">
        <v>477750.03</v>
      </c>
      <c r="E286" s="10">
        <v>4011.36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f t="shared" si="32"/>
        <v>473738.67000000004</v>
      </c>
      <c r="L286" s="10">
        <f t="shared" si="33"/>
        <v>518.30999999999995</v>
      </c>
      <c r="M286" s="10">
        <f t="shared" si="38"/>
        <v>0</v>
      </c>
      <c r="N286" s="10">
        <f t="shared" si="34"/>
        <v>0</v>
      </c>
      <c r="P286" s="171">
        <f>ROUND(Table1[[#This Row],[Column14]]*P$2,2)</f>
        <v>0</v>
      </c>
      <c r="Q286" s="33">
        <f t="shared" si="35"/>
        <v>0</v>
      </c>
      <c r="R286" s="14">
        <v>3668</v>
      </c>
      <c r="S286" s="14">
        <v>6</v>
      </c>
      <c r="T286" s="14">
        <v>10</v>
      </c>
      <c r="U286" s="15">
        <v>1</v>
      </c>
      <c r="V286" s="14" t="s">
        <v>678</v>
      </c>
      <c r="W286" s="16">
        <v>186.14214837971065</v>
      </c>
      <c r="X286" s="17">
        <f t="shared" si="36"/>
        <v>0</v>
      </c>
      <c r="Y286" s="17"/>
      <c r="Z286" s="30">
        <v>3668</v>
      </c>
      <c r="AA286" s="18" t="s">
        <v>678</v>
      </c>
      <c r="AB286" s="18">
        <v>914</v>
      </c>
      <c r="AC286" s="19">
        <f t="shared" si="37"/>
        <v>4.9102259104452521</v>
      </c>
      <c r="AD286" s="15"/>
    </row>
    <row r="287" spans="1:30" hidden="1" x14ac:dyDescent="0.3">
      <c r="A287" s="47">
        <v>3675</v>
      </c>
      <c r="B287" s="48" t="s">
        <v>248</v>
      </c>
      <c r="C287" s="49">
        <v>3164</v>
      </c>
      <c r="D287" s="50">
        <v>1564523.96</v>
      </c>
      <c r="E287" s="50">
        <v>21875.82</v>
      </c>
      <c r="F287" s="50">
        <v>16968.96</v>
      </c>
      <c r="G287" s="50">
        <v>16743.990000000002</v>
      </c>
      <c r="H287" s="50">
        <v>0</v>
      </c>
      <c r="I287" s="50">
        <v>0</v>
      </c>
      <c r="J287" s="50">
        <v>0</v>
      </c>
      <c r="K287" s="50">
        <f t="shared" si="32"/>
        <v>1508935.19</v>
      </c>
      <c r="L287" s="50">
        <f t="shared" si="33"/>
        <v>476.91</v>
      </c>
      <c r="M287" s="50">
        <f t="shared" si="38"/>
        <v>0</v>
      </c>
      <c r="N287" s="50">
        <f t="shared" si="34"/>
        <v>0</v>
      </c>
      <c r="O287" s="51"/>
      <c r="P287" s="172">
        <f>ROUND(Table1[[#This Row],[Column14]]*P$2,2)</f>
        <v>0</v>
      </c>
      <c r="Q287" s="52">
        <f t="shared" si="35"/>
        <v>0</v>
      </c>
      <c r="R287" s="53">
        <v>3675</v>
      </c>
      <c r="S287" s="53">
        <v>13</v>
      </c>
      <c r="T287" s="53">
        <v>2</v>
      </c>
      <c r="U287" s="54">
        <v>1</v>
      </c>
      <c r="V287" s="53" t="s">
        <v>679</v>
      </c>
      <c r="W287" s="55">
        <v>24.537904242197261</v>
      </c>
      <c r="X287" s="56">
        <f t="shared" si="36"/>
        <v>0</v>
      </c>
      <c r="Y287" s="56"/>
      <c r="Z287" s="54">
        <v>3675</v>
      </c>
      <c r="AA287" s="53" t="s">
        <v>679</v>
      </c>
      <c r="AB287" s="53">
        <v>3164</v>
      </c>
      <c r="AC287" s="20">
        <f t="shared" si="37"/>
        <v>128.94336732144154</v>
      </c>
      <c r="AD287" s="15">
        <v>41</v>
      </c>
    </row>
    <row r="288" spans="1:30" hidden="1" x14ac:dyDescent="0.3">
      <c r="A288" s="7">
        <v>3682</v>
      </c>
      <c r="B288" s="8" t="s">
        <v>249</v>
      </c>
      <c r="C288" s="9">
        <v>2526</v>
      </c>
      <c r="D288" s="10">
        <v>884792.92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f t="shared" si="32"/>
        <v>884792.92</v>
      </c>
      <c r="L288" s="10">
        <f t="shared" si="33"/>
        <v>350.27</v>
      </c>
      <c r="M288" s="10">
        <f t="shared" si="38"/>
        <v>0</v>
      </c>
      <c r="N288" s="10">
        <f t="shared" si="34"/>
        <v>0</v>
      </c>
      <c r="P288" s="171">
        <f>ROUND(Table1[[#This Row],[Column14]]*P$2,2)</f>
        <v>0</v>
      </c>
      <c r="Q288" s="33">
        <f t="shared" si="35"/>
        <v>0</v>
      </c>
      <c r="R288" s="14">
        <v>3682</v>
      </c>
      <c r="S288" s="14">
        <v>23</v>
      </c>
      <c r="T288" s="14">
        <v>2</v>
      </c>
      <c r="U288" s="15">
        <v>1</v>
      </c>
      <c r="V288" s="14" t="s">
        <v>680</v>
      </c>
      <c r="W288" s="16">
        <v>158.306905900147</v>
      </c>
      <c r="X288" s="17">
        <f t="shared" si="36"/>
        <v>0</v>
      </c>
      <c r="Y288" s="17"/>
      <c r="Z288" s="30">
        <v>3682</v>
      </c>
      <c r="AA288" s="18" t="s">
        <v>680</v>
      </c>
      <c r="AB288" s="18">
        <v>2526</v>
      </c>
      <c r="AC288" s="19">
        <f t="shared" si="37"/>
        <v>15.95634748615003</v>
      </c>
      <c r="AD288" s="15"/>
    </row>
    <row r="289" spans="1:30" hidden="1" x14ac:dyDescent="0.3">
      <c r="A289" s="7">
        <v>3696</v>
      </c>
      <c r="B289" s="8" t="s">
        <v>251</v>
      </c>
      <c r="C289" s="9">
        <v>391</v>
      </c>
      <c r="D289" s="10">
        <v>102574.28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f t="shared" si="32"/>
        <v>102574.28</v>
      </c>
      <c r="L289" s="10">
        <f t="shared" si="33"/>
        <v>262.33999999999997</v>
      </c>
      <c r="M289" s="10">
        <f t="shared" si="38"/>
        <v>0</v>
      </c>
      <c r="N289" s="10">
        <f t="shared" si="34"/>
        <v>0</v>
      </c>
      <c r="P289" s="171">
        <f>ROUND(Table1[[#This Row],[Column14]]*P$2,2)</f>
        <v>0</v>
      </c>
      <c r="Q289" s="33">
        <f t="shared" si="35"/>
        <v>0</v>
      </c>
      <c r="R289" s="14">
        <v>3696</v>
      </c>
      <c r="S289" s="14">
        <v>23</v>
      </c>
      <c r="T289" s="14">
        <v>2</v>
      </c>
      <c r="U289" s="15">
        <v>1</v>
      </c>
      <c r="V289" s="14" t="s">
        <v>682</v>
      </c>
      <c r="W289" s="16">
        <v>63.415357608479269</v>
      </c>
      <c r="X289" s="17">
        <f t="shared" si="36"/>
        <v>0</v>
      </c>
      <c r="Y289" s="17"/>
      <c r="Z289" s="30">
        <v>3696</v>
      </c>
      <c r="AA289" s="18" t="s">
        <v>682</v>
      </c>
      <c r="AB289" s="18">
        <v>391</v>
      </c>
      <c r="AC289" s="19">
        <f t="shared" si="37"/>
        <v>6.1656988897547329</v>
      </c>
      <c r="AD289" s="15"/>
    </row>
    <row r="290" spans="1:30" hidden="1" x14ac:dyDescent="0.3">
      <c r="A290" s="7">
        <v>3787</v>
      </c>
      <c r="B290" s="8" t="s">
        <v>252</v>
      </c>
      <c r="C290" s="9">
        <v>2035</v>
      </c>
      <c r="D290" s="10">
        <v>815538.28</v>
      </c>
      <c r="E290" s="10">
        <v>12488.59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f t="shared" si="32"/>
        <v>803049.69000000006</v>
      </c>
      <c r="L290" s="10">
        <f t="shared" si="33"/>
        <v>394.62</v>
      </c>
      <c r="M290" s="10">
        <f t="shared" si="38"/>
        <v>0</v>
      </c>
      <c r="N290" s="10">
        <f t="shared" si="34"/>
        <v>0</v>
      </c>
      <c r="P290" s="171">
        <f>ROUND(Table1[[#This Row],[Column14]]*P$2,2)</f>
        <v>0</v>
      </c>
      <c r="Q290" s="33">
        <f t="shared" si="35"/>
        <v>0</v>
      </c>
      <c r="R290" s="14">
        <v>3787</v>
      </c>
      <c r="S290" s="14">
        <v>37</v>
      </c>
      <c r="T290" s="14">
        <v>9</v>
      </c>
      <c r="U290" s="15">
        <v>1</v>
      </c>
      <c r="V290" s="14" t="s">
        <v>683</v>
      </c>
      <c r="W290" s="16">
        <v>234.458687909334</v>
      </c>
      <c r="X290" s="17">
        <f t="shared" si="36"/>
        <v>0</v>
      </c>
      <c r="Y290" s="17"/>
      <c r="Z290" s="30">
        <v>3787</v>
      </c>
      <c r="AA290" s="18" t="s">
        <v>683</v>
      </c>
      <c r="AB290" s="18">
        <v>2035</v>
      </c>
      <c r="AC290" s="19">
        <f t="shared" si="37"/>
        <v>8.6795674672842225</v>
      </c>
      <c r="AD290" s="15"/>
    </row>
    <row r="291" spans="1:30" hidden="1" x14ac:dyDescent="0.3">
      <c r="A291" s="7">
        <v>3794</v>
      </c>
      <c r="B291" s="8" t="s">
        <v>253</v>
      </c>
      <c r="C291" s="9">
        <v>2413</v>
      </c>
      <c r="D291" s="10">
        <v>860729.54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32"/>
        <v>860729.54</v>
      </c>
      <c r="L291" s="10">
        <f t="shared" si="33"/>
        <v>356.71</v>
      </c>
      <c r="M291" s="10">
        <f t="shared" si="38"/>
        <v>0</v>
      </c>
      <c r="N291" s="10">
        <f t="shared" si="34"/>
        <v>0</v>
      </c>
      <c r="P291" s="171">
        <f>ROUND(Table1[[#This Row],[Column14]]*P$2,2)</f>
        <v>0</v>
      </c>
      <c r="Q291" s="33">
        <f t="shared" si="35"/>
        <v>0</v>
      </c>
      <c r="R291" s="14">
        <v>3794</v>
      </c>
      <c r="S291" s="14">
        <v>13</v>
      </c>
      <c r="T291" s="14">
        <v>2</v>
      </c>
      <c r="U291" s="15">
        <v>1</v>
      </c>
      <c r="V291" s="14" t="s">
        <v>684</v>
      </c>
      <c r="W291" s="16">
        <v>142.66258263874965</v>
      </c>
      <c r="X291" s="17">
        <f t="shared" si="36"/>
        <v>0</v>
      </c>
      <c r="Y291" s="17"/>
      <c r="Z291" s="30">
        <v>3794</v>
      </c>
      <c r="AA291" s="18" t="s">
        <v>684</v>
      </c>
      <c r="AB291" s="18">
        <v>2413</v>
      </c>
      <c r="AC291" s="19">
        <f t="shared" si="37"/>
        <v>16.914035589207025</v>
      </c>
      <c r="AD291" s="15"/>
    </row>
    <row r="292" spans="1:30" hidden="1" x14ac:dyDescent="0.3">
      <c r="A292" s="47">
        <v>3822</v>
      </c>
      <c r="B292" s="48" t="s">
        <v>254</v>
      </c>
      <c r="C292" s="49">
        <v>4663</v>
      </c>
      <c r="D292" s="50">
        <v>2275065.5099999998</v>
      </c>
      <c r="E292" s="50">
        <v>33213.42</v>
      </c>
      <c r="F292" s="50">
        <v>0</v>
      </c>
      <c r="G292" s="50">
        <v>0</v>
      </c>
      <c r="H292" s="50">
        <v>0</v>
      </c>
      <c r="I292" s="50">
        <v>0</v>
      </c>
      <c r="J292" s="50">
        <v>0</v>
      </c>
      <c r="K292" s="50">
        <f t="shared" si="32"/>
        <v>2241852.09</v>
      </c>
      <c r="L292" s="50">
        <f t="shared" si="33"/>
        <v>480.77</v>
      </c>
      <c r="M292" s="50">
        <f t="shared" si="38"/>
        <v>0</v>
      </c>
      <c r="N292" s="50">
        <f t="shared" si="34"/>
        <v>0</v>
      </c>
      <c r="O292" s="51"/>
      <c r="P292" s="172">
        <f>ROUND(Table1[[#This Row],[Column14]]*P$2,2)</f>
        <v>0</v>
      </c>
      <c r="Q292" s="52">
        <f t="shared" si="35"/>
        <v>0</v>
      </c>
      <c r="R292" s="53">
        <v>3822</v>
      </c>
      <c r="S292" s="53">
        <v>67</v>
      </c>
      <c r="T292" s="53">
        <v>1</v>
      </c>
      <c r="U292" s="54">
        <v>1</v>
      </c>
      <c r="V292" s="53" t="s">
        <v>685</v>
      </c>
      <c r="W292" s="55">
        <v>86.887878713530711</v>
      </c>
      <c r="X292" s="56">
        <f t="shared" si="36"/>
        <v>0</v>
      </c>
      <c r="Y292" s="56"/>
      <c r="Z292" s="54">
        <v>3822</v>
      </c>
      <c r="AA292" s="53" t="s">
        <v>685</v>
      </c>
      <c r="AB292" s="53">
        <v>4663</v>
      </c>
      <c r="AC292" s="20">
        <f t="shared" si="37"/>
        <v>53.666864343344237</v>
      </c>
      <c r="AD292" s="15">
        <v>3</v>
      </c>
    </row>
    <row r="293" spans="1:30" hidden="1" x14ac:dyDescent="0.3">
      <c r="A293" s="47">
        <v>3857</v>
      </c>
      <c r="B293" s="48" t="s">
        <v>256</v>
      </c>
      <c r="C293" s="49">
        <v>4904</v>
      </c>
      <c r="D293" s="50">
        <v>2038708.7</v>
      </c>
      <c r="E293" s="50">
        <v>0</v>
      </c>
      <c r="F293" s="50">
        <v>0</v>
      </c>
      <c r="G293" s="50">
        <v>0</v>
      </c>
      <c r="H293" s="50">
        <v>0</v>
      </c>
      <c r="I293" s="50">
        <v>0</v>
      </c>
      <c r="J293" s="50">
        <v>0</v>
      </c>
      <c r="K293" s="50">
        <f t="shared" si="32"/>
        <v>2038708.7</v>
      </c>
      <c r="L293" s="50">
        <f t="shared" si="33"/>
        <v>415.72</v>
      </c>
      <c r="M293" s="50">
        <f t="shared" si="38"/>
        <v>0</v>
      </c>
      <c r="N293" s="50">
        <f t="shared" si="34"/>
        <v>0</v>
      </c>
      <c r="O293" s="51"/>
      <c r="P293" s="172">
        <f>ROUND(Table1[[#This Row],[Column14]]*P$2,2)</f>
        <v>0</v>
      </c>
      <c r="Q293" s="52">
        <f t="shared" si="35"/>
        <v>0</v>
      </c>
      <c r="R293" s="53">
        <v>3857</v>
      </c>
      <c r="S293" s="53">
        <v>67</v>
      </c>
      <c r="T293" s="53">
        <v>1</v>
      </c>
      <c r="U293" s="54">
        <v>1</v>
      </c>
      <c r="V293" s="53" t="s">
        <v>686</v>
      </c>
      <c r="W293" s="55">
        <v>43.65247891985986</v>
      </c>
      <c r="X293" s="56">
        <f t="shared" si="36"/>
        <v>0</v>
      </c>
      <c r="Y293" s="56"/>
      <c r="Z293" s="54">
        <v>3857</v>
      </c>
      <c r="AA293" s="53" t="s">
        <v>686</v>
      </c>
      <c r="AB293" s="53">
        <v>4904</v>
      </c>
      <c r="AC293" s="20">
        <f t="shared" si="37"/>
        <v>112.34184452624308</v>
      </c>
      <c r="AD293" s="15">
        <v>38</v>
      </c>
    </row>
    <row r="294" spans="1:30" hidden="1" x14ac:dyDescent="0.3">
      <c r="A294" s="7">
        <v>3871</v>
      </c>
      <c r="B294" s="8" t="s">
        <v>258</v>
      </c>
      <c r="C294" s="9">
        <v>712</v>
      </c>
      <c r="D294" s="10">
        <v>366119.66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f t="shared" si="32"/>
        <v>366119.66</v>
      </c>
      <c r="L294" s="10">
        <f t="shared" si="33"/>
        <v>514.21</v>
      </c>
      <c r="M294" s="10">
        <f t="shared" si="38"/>
        <v>0</v>
      </c>
      <c r="N294" s="10">
        <f t="shared" si="34"/>
        <v>0</v>
      </c>
      <c r="P294" s="171">
        <f>ROUND(Table1[[#This Row],[Column14]]*P$2,2)</f>
        <v>0</v>
      </c>
      <c r="Q294" s="33">
        <f t="shared" si="35"/>
        <v>0</v>
      </c>
      <c r="R294" s="14">
        <v>3871</v>
      </c>
      <c r="S294" s="14">
        <v>29</v>
      </c>
      <c r="T294" s="14">
        <v>5</v>
      </c>
      <c r="U294" s="15">
        <v>1</v>
      </c>
      <c r="V294" s="14" t="s">
        <v>687</v>
      </c>
      <c r="W294" s="16">
        <v>236.60700611420594</v>
      </c>
      <c r="X294" s="17">
        <f t="shared" si="36"/>
        <v>0</v>
      </c>
      <c r="Y294" s="17"/>
      <c r="Z294" s="30">
        <v>3871</v>
      </c>
      <c r="AA294" s="18" t="s">
        <v>687</v>
      </c>
      <c r="AB294" s="18">
        <v>712</v>
      </c>
      <c r="AC294" s="19">
        <f t="shared" si="37"/>
        <v>3.0092092862893942</v>
      </c>
      <c r="AD294" s="15"/>
    </row>
    <row r="295" spans="1:30" hidden="1" x14ac:dyDescent="0.3">
      <c r="A295" s="47">
        <v>3892</v>
      </c>
      <c r="B295" s="48" t="s">
        <v>259</v>
      </c>
      <c r="C295" s="49">
        <v>6874</v>
      </c>
      <c r="D295" s="50">
        <v>1397014.26</v>
      </c>
      <c r="E295" s="50">
        <v>0</v>
      </c>
      <c r="F295" s="50">
        <v>0</v>
      </c>
      <c r="G295" s="50">
        <v>0</v>
      </c>
      <c r="H295" s="50">
        <v>0</v>
      </c>
      <c r="I295" s="50">
        <v>0</v>
      </c>
      <c r="J295" s="50">
        <v>0</v>
      </c>
      <c r="K295" s="50">
        <f t="shared" si="32"/>
        <v>1397014.26</v>
      </c>
      <c r="L295" s="50">
        <f t="shared" si="33"/>
        <v>203.23</v>
      </c>
      <c r="M295" s="50">
        <f t="shared" si="38"/>
        <v>0</v>
      </c>
      <c r="N295" s="50">
        <f t="shared" si="34"/>
        <v>0</v>
      </c>
      <c r="O295" s="51"/>
      <c r="P295" s="172">
        <f>ROUND(Table1[[#This Row],[Column14]]*P$2,2)</f>
        <v>0</v>
      </c>
      <c r="Q295" s="52">
        <f t="shared" si="35"/>
        <v>0</v>
      </c>
      <c r="R295" s="53">
        <v>3892</v>
      </c>
      <c r="S295" s="53">
        <v>70</v>
      </c>
      <c r="T295" s="53">
        <v>6</v>
      </c>
      <c r="U295" s="54">
        <v>1</v>
      </c>
      <c r="V295" s="53" t="s">
        <v>688</v>
      </c>
      <c r="W295" s="55">
        <v>77.315469842304296</v>
      </c>
      <c r="X295" s="56">
        <f t="shared" si="36"/>
        <v>0</v>
      </c>
      <c r="Y295" s="56"/>
      <c r="Z295" s="54">
        <v>3892</v>
      </c>
      <c r="AA295" s="53" t="s">
        <v>688</v>
      </c>
      <c r="AB295" s="53">
        <v>6874</v>
      </c>
      <c r="AC295" s="20">
        <f t="shared" si="37"/>
        <v>88.908468305508379</v>
      </c>
      <c r="AD295" s="15">
        <v>29</v>
      </c>
    </row>
    <row r="296" spans="1:30" hidden="1" x14ac:dyDescent="0.3">
      <c r="A296" s="7">
        <v>3899</v>
      </c>
      <c r="B296" s="8" t="s">
        <v>260</v>
      </c>
      <c r="C296" s="9">
        <v>945</v>
      </c>
      <c r="D296" s="10">
        <v>532773.31999999995</v>
      </c>
      <c r="E296" s="10">
        <v>1487.5</v>
      </c>
      <c r="F296" s="10">
        <v>981</v>
      </c>
      <c r="G296" s="10">
        <v>0</v>
      </c>
      <c r="H296" s="10">
        <v>0</v>
      </c>
      <c r="I296" s="10">
        <v>0</v>
      </c>
      <c r="J296" s="10">
        <v>0</v>
      </c>
      <c r="K296" s="10">
        <f t="shared" si="32"/>
        <v>530304.81999999995</v>
      </c>
      <c r="L296" s="10">
        <f t="shared" si="33"/>
        <v>561.16999999999996</v>
      </c>
      <c r="M296" s="10">
        <f t="shared" si="38"/>
        <v>0</v>
      </c>
      <c r="N296" s="10">
        <f t="shared" si="34"/>
        <v>0</v>
      </c>
      <c r="P296" s="171">
        <f>ROUND(Table1[[#This Row],[Column14]]*P$2,2)</f>
        <v>0</v>
      </c>
      <c r="Q296" s="33">
        <f t="shared" si="35"/>
        <v>0</v>
      </c>
      <c r="R296" s="14">
        <v>3899</v>
      </c>
      <c r="S296" s="14">
        <v>10</v>
      </c>
      <c r="T296" s="14">
        <v>10</v>
      </c>
      <c r="U296" s="15">
        <v>1</v>
      </c>
      <c r="V296" s="14" t="s">
        <v>689</v>
      </c>
      <c r="W296" s="16">
        <v>279.7701668765647</v>
      </c>
      <c r="X296" s="17">
        <f t="shared" si="36"/>
        <v>0</v>
      </c>
      <c r="Y296" s="17"/>
      <c r="Z296" s="30">
        <v>3899</v>
      </c>
      <c r="AA296" s="18" t="s">
        <v>689</v>
      </c>
      <c r="AB296" s="18">
        <v>945</v>
      </c>
      <c r="AC296" s="19">
        <f t="shared" si="37"/>
        <v>3.377772585798744</v>
      </c>
      <c r="AD296" s="15"/>
    </row>
    <row r="297" spans="1:30" hidden="1" x14ac:dyDescent="0.3">
      <c r="A297" s="7">
        <v>3920</v>
      </c>
      <c r="B297" s="8" t="s">
        <v>262</v>
      </c>
      <c r="C297" s="9">
        <v>298</v>
      </c>
      <c r="D297" s="10">
        <v>113505.34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f t="shared" si="32"/>
        <v>113505.34</v>
      </c>
      <c r="L297" s="10">
        <f t="shared" si="33"/>
        <v>380.89</v>
      </c>
      <c r="M297" s="10">
        <f t="shared" si="38"/>
        <v>0</v>
      </c>
      <c r="N297" s="10">
        <f t="shared" si="34"/>
        <v>0</v>
      </c>
      <c r="P297" s="171">
        <f>ROUND(Table1[[#This Row],[Column14]]*P$2,2)</f>
        <v>0</v>
      </c>
      <c r="Q297" s="33">
        <f t="shared" si="35"/>
        <v>0</v>
      </c>
      <c r="R297" s="14">
        <v>3920</v>
      </c>
      <c r="S297" s="14">
        <v>9</v>
      </c>
      <c r="T297" s="14">
        <v>10</v>
      </c>
      <c r="U297" s="15">
        <v>1</v>
      </c>
      <c r="V297" s="14" t="s">
        <v>691</v>
      </c>
      <c r="W297" s="16">
        <v>87.947169620635307</v>
      </c>
      <c r="X297" s="17">
        <f t="shared" si="36"/>
        <v>0</v>
      </c>
      <c r="Y297" s="17"/>
      <c r="Z297" s="30">
        <v>3920</v>
      </c>
      <c r="AA297" s="18" t="s">
        <v>691</v>
      </c>
      <c r="AB297" s="18">
        <v>298</v>
      </c>
      <c r="AC297" s="19">
        <f t="shared" si="37"/>
        <v>3.3883978448134089</v>
      </c>
      <c r="AD297" s="15"/>
    </row>
    <row r="298" spans="1:30" hidden="1" x14ac:dyDescent="0.3">
      <c r="A298" s="47">
        <v>3925</v>
      </c>
      <c r="B298" s="48" t="s">
        <v>263</v>
      </c>
      <c r="C298" s="49">
        <v>4483</v>
      </c>
      <c r="D298" s="50">
        <v>2226681.62</v>
      </c>
      <c r="E298" s="50">
        <v>0</v>
      </c>
      <c r="F298" s="50">
        <v>0</v>
      </c>
      <c r="G298" s="50">
        <v>0</v>
      </c>
      <c r="H298" s="50">
        <v>0</v>
      </c>
      <c r="I298" s="50">
        <v>0</v>
      </c>
      <c r="J298" s="50">
        <v>0</v>
      </c>
      <c r="K298" s="50">
        <f t="shared" si="32"/>
        <v>2226681.62</v>
      </c>
      <c r="L298" s="50">
        <f t="shared" si="33"/>
        <v>496.69</v>
      </c>
      <c r="M298" s="50">
        <f t="shared" si="38"/>
        <v>0</v>
      </c>
      <c r="N298" s="50">
        <f t="shared" si="34"/>
        <v>0</v>
      </c>
      <c r="O298" s="51"/>
      <c r="P298" s="172">
        <f>ROUND(Table1[[#This Row],[Column14]]*P$2,2)</f>
        <v>0</v>
      </c>
      <c r="Q298" s="52">
        <f t="shared" si="35"/>
        <v>0</v>
      </c>
      <c r="R298" s="53">
        <v>3925</v>
      </c>
      <c r="S298" s="53">
        <v>67</v>
      </c>
      <c r="T298" s="53">
        <v>1</v>
      </c>
      <c r="U298" s="54">
        <v>1</v>
      </c>
      <c r="V298" s="53" t="s">
        <v>692</v>
      </c>
      <c r="W298" s="55">
        <v>34.632545754157931</v>
      </c>
      <c r="X298" s="56">
        <f t="shared" si="36"/>
        <v>0</v>
      </c>
      <c r="Y298" s="56"/>
      <c r="Z298" s="54">
        <v>3925</v>
      </c>
      <c r="AA298" s="53" t="s">
        <v>692</v>
      </c>
      <c r="AB298" s="53">
        <v>4483</v>
      </c>
      <c r="AC298" s="20">
        <f t="shared" si="37"/>
        <v>129.4447145705937</v>
      </c>
      <c r="AD298" s="15">
        <v>42</v>
      </c>
    </row>
    <row r="299" spans="1:30" hidden="1" x14ac:dyDescent="0.3">
      <c r="A299" s="7">
        <v>3934</v>
      </c>
      <c r="B299" s="8" t="s">
        <v>264</v>
      </c>
      <c r="C299" s="9">
        <v>894</v>
      </c>
      <c r="D299" s="10">
        <v>317800.98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f t="shared" si="32"/>
        <v>317800.98</v>
      </c>
      <c r="L299" s="10">
        <f t="shared" si="33"/>
        <v>355.48</v>
      </c>
      <c r="M299" s="10">
        <f t="shared" si="38"/>
        <v>0</v>
      </c>
      <c r="N299" s="10">
        <f t="shared" si="34"/>
        <v>0</v>
      </c>
      <c r="P299" s="171">
        <f>ROUND(Table1[[#This Row],[Column14]]*P$2,2)</f>
        <v>0</v>
      </c>
      <c r="Q299" s="33">
        <f t="shared" si="35"/>
        <v>0</v>
      </c>
      <c r="R299" s="14">
        <v>3934</v>
      </c>
      <c r="S299" s="14">
        <v>23</v>
      </c>
      <c r="T299" s="14">
        <v>2</v>
      </c>
      <c r="U299" s="15">
        <v>1</v>
      </c>
      <c r="V299" s="14" t="s">
        <v>693</v>
      </c>
      <c r="W299" s="16">
        <v>79.435225098869182</v>
      </c>
      <c r="X299" s="17">
        <f t="shared" si="36"/>
        <v>0</v>
      </c>
      <c r="Y299" s="17"/>
      <c r="Z299" s="30">
        <v>3934</v>
      </c>
      <c r="AA299" s="18" t="s">
        <v>693</v>
      </c>
      <c r="AB299" s="18">
        <v>894</v>
      </c>
      <c r="AC299" s="19">
        <f t="shared" si="37"/>
        <v>11.254452906595045</v>
      </c>
      <c r="AD299" s="15"/>
    </row>
    <row r="300" spans="1:30" hidden="1" x14ac:dyDescent="0.3">
      <c r="A300" s="7">
        <v>3941</v>
      </c>
      <c r="B300" s="8" t="s">
        <v>265</v>
      </c>
      <c r="C300" s="9">
        <v>1169</v>
      </c>
      <c r="D300" s="10">
        <v>582721.22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f t="shared" si="32"/>
        <v>582721.22</v>
      </c>
      <c r="L300" s="10">
        <f t="shared" si="33"/>
        <v>498.48</v>
      </c>
      <c r="M300" s="10">
        <f t="shared" si="38"/>
        <v>0</v>
      </c>
      <c r="N300" s="10">
        <f t="shared" si="34"/>
        <v>0</v>
      </c>
      <c r="P300" s="171">
        <f>ROUND(Table1[[#This Row],[Column14]]*P$2,2)</f>
        <v>0</v>
      </c>
      <c r="Q300" s="33">
        <f t="shared" si="35"/>
        <v>0</v>
      </c>
      <c r="R300" s="14">
        <v>3941</v>
      </c>
      <c r="S300" s="14">
        <v>8</v>
      </c>
      <c r="T300" s="14">
        <v>7</v>
      </c>
      <c r="U300" s="15">
        <v>1</v>
      </c>
      <c r="V300" s="14" t="s">
        <v>694</v>
      </c>
      <c r="W300" s="16">
        <v>140.70904508255637</v>
      </c>
      <c r="X300" s="17">
        <f t="shared" si="36"/>
        <v>0</v>
      </c>
      <c r="Y300" s="17"/>
      <c r="Z300" s="30">
        <v>3941</v>
      </c>
      <c r="AA300" s="18" t="s">
        <v>694</v>
      </c>
      <c r="AB300" s="18">
        <v>1169</v>
      </c>
      <c r="AC300" s="19">
        <f t="shared" si="37"/>
        <v>8.3079236257635607</v>
      </c>
      <c r="AD300" s="15"/>
    </row>
    <row r="301" spans="1:30" hidden="1" x14ac:dyDescent="0.3">
      <c r="A301" s="7">
        <v>3955</v>
      </c>
      <c r="B301" s="8" t="s">
        <v>267</v>
      </c>
      <c r="C301" s="9">
        <v>2423</v>
      </c>
      <c r="D301" s="10">
        <v>1356955.65</v>
      </c>
      <c r="E301" s="10">
        <v>51312.24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32"/>
        <v>1305643.4099999999</v>
      </c>
      <c r="L301" s="10">
        <f t="shared" si="33"/>
        <v>538.85</v>
      </c>
      <c r="M301" s="10">
        <f t="shared" si="38"/>
        <v>0</v>
      </c>
      <c r="N301" s="10">
        <f t="shared" si="34"/>
        <v>0</v>
      </c>
      <c r="P301" s="171">
        <f>ROUND(Table1[[#This Row],[Column14]]*P$2,2)</f>
        <v>0</v>
      </c>
      <c r="Q301" s="33">
        <f t="shared" si="35"/>
        <v>0</v>
      </c>
      <c r="R301" s="14">
        <v>3955</v>
      </c>
      <c r="S301" s="14">
        <v>68</v>
      </c>
      <c r="T301" s="14">
        <v>6</v>
      </c>
      <c r="U301" s="15">
        <v>1</v>
      </c>
      <c r="V301" s="14" t="s">
        <v>696</v>
      </c>
      <c r="W301" s="16">
        <v>154.30045157326984</v>
      </c>
      <c r="X301" s="17">
        <f t="shared" si="36"/>
        <v>0</v>
      </c>
      <c r="Y301" s="17"/>
      <c r="Z301" s="30">
        <v>3955</v>
      </c>
      <c r="AA301" s="18" t="s">
        <v>696</v>
      </c>
      <c r="AB301" s="18">
        <v>2423</v>
      </c>
      <c r="AC301" s="19">
        <f t="shared" si="37"/>
        <v>15.703129675219611</v>
      </c>
      <c r="AD301" s="15"/>
    </row>
    <row r="302" spans="1:30" hidden="1" x14ac:dyDescent="0.3">
      <c r="A302" s="7">
        <v>3962</v>
      </c>
      <c r="B302" s="8" t="s">
        <v>268</v>
      </c>
      <c r="C302" s="9">
        <v>3361</v>
      </c>
      <c r="D302" s="10">
        <v>1419379.68</v>
      </c>
      <c r="E302" s="10">
        <v>0</v>
      </c>
      <c r="F302" s="10">
        <v>0</v>
      </c>
      <c r="G302" s="10">
        <v>90</v>
      </c>
      <c r="H302" s="10">
        <v>0</v>
      </c>
      <c r="I302" s="10">
        <v>0</v>
      </c>
      <c r="J302" s="10">
        <v>0</v>
      </c>
      <c r="K302" s="10">
        <f t="shared" si="32"/>
        <v>1419289.68</v>
      </c>
      <c r="L302" s="10">
        <f t="shared" si="33"/>
        <v>422.28</v>
      </c>
      <c r="M302" s="10">
        <f t="shared" si="38"/>
        <v>0</v>
      </c>
      <c r="N302" s="10">
        <f t="shared" si="34"/>
        <v>0</v>
      </c>
      <c r="P302" s="171">
        <f>ROUND(Table1[[#This Row],[Column14]]*P$2,2)</f>
        <v>0</v>
      </c>
      <c r="Q302" s="33">
        <f t="shared" si="35"/>
        <v>0</v>
      </c>
      <c r="R302" s="14">
        <v>3962</v>
      </c>
      <c r="S302" s="14">
        <v>55</v>
      </c>
      <c r="T302" s="14">
        <v>11</v>
      </c>
      <c r="U302" s="15">
        <v>1</v>
      </c>
      <c r="V302" s="14" t="s">
        <v>697</v>
      </c>
      <c r="W302" s="16">
        <v>153.05575041768918</v>
      </c>
      <c r="X302" s="17">
        <f t="shared" si="36"/>
        <v>0</v>
      </c>
      <c r="Y302" s="17"/>
      <c r="Z302" s="30">
        <v>3962</v>
      </c>
      <c r="AA302" s="18" t="s">
        <v>697</v>
      </c>
      <c r="AB302" s="18">
        <v>3361</v>
      </c>
      <c r="AC302" s="19">
        <f t="shared" si="37"/>
        <v>21.959318685040124</v>
      </c>
      <c r="AD302" s="15"/>
    </row>
    <row r="303" spans="1:30" hidden="1" x14ac:dyDescent="0.3">
      <c r="A303" s="7">
        <v>3969</v>
      </c>
      <c r="B303" s="8" t="s">
        <v>269</v>
      </c>
      <c r="C303" s="9">
        <v>368</v>
      </c>
      <c r="D303" s="10">
        <v>119837.37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f t="shared" si="32"/>
        <v>119837.37</v>
      </c>
      <c r="L303" s="10">
        <f t="shared" si="33"/>
        <v>325.64999999999998</v>
      </c>
      <c r="M303" s="10">
        <f t="shared" si="38"/>
        <v>0</v>
      </c>
      <c r="N303" s="10">
        <f t="shared" si="34"/>
        <v>0</v>
      </c>
      <c r="P303" s="171">
        <f>ROUND(Table1[[#This Row],[Column14]]*P$2,2)</f>
        <v>0</v>
      </c>
      <c r="Q303" s="33">
        <f t="shared" si="35"/>
        <v>0</v>
      </c>
      <c r="R303" s="14">
        <v>3969</v>
      </c>
      <c r="S303" s="14">
        <v>38</v>
      </c>
      <c r="T303" s="14">
        <v>8</v>
      </c>
      <c r="U303" s="15">
        <v>1</v>
      </c>
      <c r="V303" s="14" t="s">
        <v>698</v>
      </c>
      <c r="W303" s="16">
        <v>71.355757698549183</v>
      </c>
      <c r="X303" s="17">
        <f t="shared" si="36"/>
        <v>0</v>
      </c>
      <c r="Y303" s="17"/>
      <c r="Z303" s="30">
        <v>3969</v>
      </c>
      <c r="AA303" s="18" t="s">
        <v>698</v>
      </c>
      <c r="AB303" s="18">
        <v>368</v>
      </c>
      <c r="AC303" s="19">
        <f t="shared" si="37"/>
        <v>5.1572572679370801</v>
      </c>
      <c r="AD303" s="15"/>
    </row>
    <row r="304" spans="1:30" hidden="1" x14ac:dyDescent="0.3">
      <c r="A304" s="62">
        <v>2177</v>
      </c>
      <c r="B304" s="63" t="s">
        <v>143</v>
      </c>
      <c r="C304" s="64">
        <v>1068</v>
      </c>
      <c r="D304" s="65">
        <v>774435.41</v>
      </c>
      <c r="E304" s="65">
        <v>0</v>
      </c>
      <c r="F304" s="65">
        <v>0</v>
      </c>
      <c r="G304" s="65">
        <v>87632.6</v>
      </c>
      <c r="H304" s="65">
        <v>0</v>
      </c>
      <c r="I304" s="65">
        <v>0</v>
      </c>
      <c r="J304" s="65">
        <v>0</v>
      </c>
      <c r="K304" s="65">
        <f t="shared" si="32"/>
        <v>686802.81</v>
      </c>
      <c r="L304" s="65">
        <f t="shared" si="33"/>
        <v>643.07000000000005</v>
      </c>
      <c r="M304" s="65">
        <v>0</v>
      </c>
      <c r="N304" s="65">
        <f t="shared" si="34"/>
        <v>0</v>
      </c>
      <c r="O304" s="67"/>
      <c r="P304" s="173">
        <f>ROUND(Table1[[#This Row],[Column14]]*P$2,2)</f>
        <v>0</v>
      </c>
      <c r="Q304" s="68">
        <f t="shared" si="35"/>
        <v>0</v>
      </c>
      <c r="R304" s="69">
        <v>2177</v>
      </c>
      <c r="S304" s="69">
        <v>40</v>
      </c>
      <c r="T304" s="69">
        <v>1</v>
      </c>
      <c r="U304" s="70">
        <v>2</v>
      </c>
      <c r="V304" s="69" t="s">
        <v>699</v>
      </c>
      <c r="W304" s="71">
        <v>16.555918680951418</v>
      </c>
      <c r="X304" s="72">
        <f t="shared" si="36"/>
        <v>0</v>
      </c>
      <c r="Y304" s="72"/>
      <c r="Z304" s="70">
        <v>2177</v>
      </c>
      <c r="AA304" s="69" t="s">
        <v>699</v>
      </c>
      <c r="AB304" s="69">
        <v>1068</v>
      </c>
      <c r="AC304" s="73">
        <f t="shared" si="37"/>
        <v>64.508652197524881</v>
      </c>
      <c r="AD304" s="15">
        <v>12</v>
      </c>
    </row>
    <row r="305" spans="1:30" hidden="1" x14ac:dyDescent="0.3">
      <c r="A305" s="7">
        <v>3976</v>
      </c>
      <c r="B305" s="8" t="s">
        <v>270</v>
      </c>
      <c r="C305" s="9">
        <v>22</v>
      </c>
      <c r="D305" s="10">
        <v>0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32"/>
        <v>0</v>
      </c>
      <c r="L305" s="10">
        <f t="shared" si="33"/>
        <v>0</v>
      </c>
      <c r="M305" s="10">
        <f t="shared" ref="M305:M336" si="39">MAX(ROUND((L305-M$2),2),0)</f>
        <v>0</v>
      </c>
      <c r="N305" s="10">
        <f t="shared" si="34"/>
        <v>0</v>
      </c>
      <c r="P305" s="171">
        <f>ROUND(Table1[[#This Row],[Column14]]*P$2,2)</f>
        <v>0</v>
      </c>
      <c r="Q305" s="33">
        <f t="shared" si="35"/>
        <v>0</v>
      </c>
      <c r="R305" s="14">
        <v>3976</v>
      </c>
      <c r="S305" s="14">
        <v>67</v>
      </c>
      <c r="T305" s="14">
        <v>1</v>
      </c>
      <c r="U305" s="15">
        <v>1</v>
      </c>
      <c r="V305" s="14" t="s">
        <v>700</v>
      </c>
      <c r="W305" s="21">
        <v>1.1104620835038619</v>
      </c>
      <c r="X305" s="17">
        <f t="shared" si="36"/>
        <v>0</v>
      </c>
      <c r="Y305" s="17"/>
      <c r="Z305" s="30">
        <v>3976</v>
      </c>
      <c r="AA305" s="18" t="s">
        <v>700</v>
      </c>
      <c r="AB305" s="18">
        <v>22</v>
      </c>
      <c r="AC305" s="19">
        <f t="shared" si="37"/>
        <v>19.811572431706075</v>
      </c>
      <c r="AD305" s="15"/>
    </row>
    <row r="306" spans="1:30" hidden="1" x14ac:dyDescent="0.3">
      <c r="A306" s="7">
        <v>4690</v>
      </c>
      <c r="B306" s="8" t="s">
        <v>319</v>
      </c>
      <c r="C306" s="9">
        <v>184</v>
      </c>
      <c r="D306" s="10">
        <v>92864.16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f t="shared" si="32"/>
        <v>92864.16</v>
      </c>
      <c r="L306" s="10">
        <f t="shared" si="33"/>
        <v>504.7</v>
      </c>
      <c r="M306" s="10">
        <f t="shared" si="39"/>
        <v>0</v>
      </c>
      <c r="N306" s="10">
        <f t="shared" si="34"/>
        <v>0</v>
      </c>
      <c r="P306" s="171">
        <f>ROUND(Table1[[#This Row],[Column14]]*P$2,2)</f>
        <v>0</v>
      </c>
      <c r="Q306" s="33">
        <f t="shared" si="35"/>
        <v>0</v>
      </c>
      <c r="R306" s="14">
        <v>4690</v>
      </c>
      <c r="S306" s="14">
        <v>51</v>
      </c>
      <c r="T306" s="14">
        <v>2</v>
      </c>
      <c r="U306" s="15">
        <v>3</v>
      </c>
      <c r="V306" s="14" t="s">
        <v>701</v>
      </c>
      <c r="W306" s="22">
        <v>19</v>
      </c>
      <c r="X306" s="17">
        <f t="shared" si="36"/>
        <v>0</v>
      </c>
      <c r="Y306" s="17"/>
      <c r="Z306" s="30">
        <v>4690</v>
      </c>
      <c r="AA306" s="18" t="s">
        <v>701</v>
      </c>
      <c r="AB306" s="18">
        <v>184</v>
      </c>
      <c r="AC306" s="19">
        <f t="shared" si="37"/>
        <v>9.6842105263157894</v>
      </c>
      <c r="AD306" s="15"/>
    </row>
    <row r="307" spans="1:30" hidden="1" x14ac:dyDescent="0.3">
      <c r="A307" s="7">
        <v>3983</v>
      </c>
      <c r="B307" s="8" t="s">
        <v>271</v>
      </c>
      <c r="C307" s="9">
        <v>1321</v>
      </c>
      <c r="D307" s="10">
        <v>282107.14</v>
      </c>
      <c r="E307" s="10">
        <v>12096.66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32"/>
        <v>270010.48000000004</v>
      </c>
      <c r="L307" s="10">
        <f t="shared" si="33"/>
        <v>204.4</v>
      </c>
      <c r="M307" s="10">
        <f t="shared" si="39"/>
        <v>0</v>
      </c>
      <c r="N307" s="10">
        <f t="shared" si="34"/>
        <v>0</v>
      </c>
      <c r="P307" s="171">
        <f>ROUND(Table1[[#This Row],[Column14]]*P$2,2)</f>
        <v>0</v>
      </c>
      <c r="Q307" s="33">
        <f t="shared" si="35"/>
        <v>0</v>
      </c>
      <c r="R307" s="14">
        <v>3983</v>
      </c>
      <c r="S307" s="14">
        <v>20</v>
      </c>
      <c r="T307" s="14">
        <v>6</v>
      </c>
      <c r="U307" s="15">
        <v>1</v>
      </c>
      <c r="V307" s="14" t="s">
        <v>703</v>
      </c>
      <c r="W307" s="16">
        <v>33.470625160491089</v>
      </c>
      <c r="X307" s="17">
        <f t="shared" si="36"/>
        <v>0</v>
      </c>
      <c r="Y307" s="17"/>
      <c r="Z307" s="30">
        <v>3983</v>
      </c>
      <c r="AA307" s="18" t="s">
        <v>703</v>
      </c>
      <c r="AB307" s="18">
        <v>1321</v>
      </c>
      <c r="AC307" s="19">
        <f t="shared" si="37"/>
        <v>39.467443277973658</v>
      </c>
      <c r="AD307" s="15"/>
    </row>
    <row r="308" spans="1:30" hidden="1" x14ac:dyDescent="0.3">
      <c r="A308" s="7">
        <v>3514</v>
      </c>
      <c r="B308" s="8" t="s">
        <v>236</v>
      </c>
      <c r="C308" s="9">
        <v>293</v>
      </c>
      <c r="D308" s="10">
        <v>136179.4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f t="shared" si="32"/>
        <v>136179.4</v>
      </c>
      <c r="L308" s="10">
        <f t="shared" si="33"/>
        <v>464.78</v>
      </c>
      <c r="M308" s="10">
        <f t="shared" si="39"/>
        <v>0</v>
      </c>
      <c r="N308" s="10">
        <f t="shared" si="34"/>
        <v>0</v>
      </c>
      <c r="P308" s="171">
        <f>ROUND(Table1[[#This Row],[Column14]]*P$2,2)</f>
        <v>0</v>
      </c>
      <c r="Q308" s="33">
        <f t="shared" si="35"/>
        <v>0</v>
      </c>
      <c r="R308" s="14">
        <v>3514</v>
      </c>
      <c r="S308" s="14">
        <v>67</v>
      </c>
      <c r="T308" s="14">
        <v>1</v>
      </c>
      <c r="U308" s="15">
        <v>3</v>
      </c>
      <c r="V308" s="14" t="s">
        <v>704</v>
      </c>
      <c r="W308" s="21">
        <v>12.54</v>
      </c>
      <c r="X308" s="17">
        <f t="shared" si="36"/>
        <v>0</v>
      </c>
      <c r="Y308" s="17"/>
      <c r="Z308" s="30">
        <v>3514</v>
      </c>
      <c r="AA308" s="18" t="s">
        <v>704</v>
      </c>
      <c r="AB308" s="18">
        <v>293</v>
      </c>
      <c r="AC308" s="19">
        <f t="shared" si="37"/>
        <v>23.365231259968105</v>
      </c>
      <c r="AD308" s="15"/>
    </row>
    <row r="309" spans="1:30" hidden="1" x14ac:dyDescent="0.3">
      <c r="A309" s="7">
        <v>1945</v>
      </c>
      <c r="B309" s="8" t="s">
        <v>132</v>
      </c>
      <c r="C309" s="9">
        <v>823</v>
      </c>
      <c r="D309" s="10">
        <v>429753.72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f t="shared" si="32"/>
        <v>429753.72</v>
      </c>
      <c r="L309" s="10">
        <f t="shared" si="33"/>
        <v>522.17999999999995</v>
      </c>
      <c r="M309" s="10">
        <f t="shared" si="39"/>
        <v>0</v>
      </c>
      <c r="N309" s="10">
        <f t="shared" si="34"/>
        <v>0</v>
      </c>
      <c r="P309" s="171">
        <f>ROUND(Table1[[#This Row],[Column14]]*P$2,2)</f>
        <v>0</v>
      </c>
      <c r="Q309" s="33">
        <f t="shared" si="35"/>
        <v>0</v>
      </c>
      <c r="R309" s="14">
        <v>1945</v>
      </c>
      <c r="S309" s="14">
        <v>45</v>
      </c>
      <c r="T309" s="14">
        <v>1</v>
      </c>
      <c r="U309" s="15">
        <v>1</v>
      </c>
      <c r="V309" s="14" t="s">
        <v>706</v>
      </c>
      <c r="W309" s="16">
        <v>62.975845851544491</v>
      </c>
      <c r="X309" s="17">
        <f t="shared" si="36"/>
        <v>0</v>
      </c>
      <c r="Y309" s="17"/>
      <c r="Z309" s="30">
        <v>1945</v>
      </c>
      <c r="AA309" s="18" t="s">
        <v>706</v>
      </c>
      <c r="AB309" s="18">
        <v>823</v>
      </c>
      <c r="AC309" s="19">
        <f t="shared" si="37"/>
        <v>13.068502516664742</v>
      </c>
      <c r="AD309" s="15"/>
    </row>
    <row r="310" spans="1:30" hidden="1" x14ac:dyDescent="0.3">
      <c r="A310" s="47">
        <v>4018</v>
      </c>
      <c r="B310" s="48" t="s">
        <v>274</v>
      </c>
      <c r="C310" s="49">
        <v>6425</v>
      </c>
      <c r="D310" s="50">
        <v>3258161.97</v>
      </c>
      <c r="E310" s="50">
        <v>0</v>
      </c>
      <c r="F310" s="50">
        <v>0</v>
      </c>
      <c r="G310" s="50">
        <v>208423.5</v>
      </c>
      <c r="H310" s="50">
        <v>0</v>
      </c>
      <c r="I310" s="50">
        <v>0</v>
      </c>
      <c r="J310" s="50">
        <v>0</v>
      </c>
      <c r="K310" s="50">
        <f t="shared" si="32"/>
        <v>3049738.47</v>
      </c>
      <c r="L310" s="50">
        <f t="shared" si="33"/>
        <v>474.67</v>
      </c>
      <c r="M310" s="50">
        <f t="shared" si="39"/>
        <v>0</v>
      </c>
      <c r="N310" s="50">
        <f t="shared" si="34"/>
        <v>0</v>
      </c>
      <c r="O310" s="51"/>
      <c r="P310" s="172">
        <f>ROUND(Table1[[#This Row],[Column14]]*P$2,2)</f>
        <v>0</v>
      </c>
      <c r="Q310" s="52">
        <f t="shared" si="35"/>
        <v>0</v>
      </c>
      <c r="R310" s="53">
        <v>4018</v>
      </c>
      <c r="S310" s="53">
        <v>40</v>
      </c>
      <c r="T310" s="53">
        <v>1</v>
      </c>
      <c r="U310" s="54">
        <v>1</v>
      </c>
      <c r="V310" s="53" t="s">
        <v>711</v>
      </c>
      <c r="W310" s="55">
        <v>33.307198857743742</v>
      </c>
      <c r="X310" s="56">
        <f t="shared" si="36"/>
        <v>0</v>
      </c>
      <c r="Y310" s="56"/>
      <c r="Z310" s="54">
        <v>4018</v>
      </c>
      <c r="AA310" s="53" t="s">
        <v>711</v>
      </c>
      <c r="AB310" s="53">
        <v>6425</v>
      </c>
      <c r="AC310" s="20">
        <f t="shared" si="37"/>
        <v>192.90124118336726</v>
      </c>
      <c r="AD310" s="15">
        <v>51</v>
      </c>
    </row>
    <row r="311" spans="1:30" hidden="1" x14ac:dyDescent="0.3">
      <c r="A311" s="7">
        <v>4025</v>
      </c>
      <c r="B311" s="8" t="s">
        <v>275</v>
      </c>
      <c r="C311" s="9">
        <v>506</v>
      </c>
      <c r="D311" s="10">
        <v>283163.98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32"/>
        <v>283163.98</v>
      </c>
      <c r="L311" s="10">
        <f t="shared" si="33"/>
        <v>559.61</v>
      </c>
      <c r="M311" s="10">
        <f t="shared" si="39"/>
        <v>0</v>
      </c>
      <c r="N311" s="10">
        <f t="shared" si="34"/>
        <v>0</v>
      </c>
      <c r="P311" s="171">
        <f>ROUND(Table1[[#This Row],[Column14]]*P$2,2)</f>
        <v>0</v>
      </c>
      <c r="Q311" s="33">
        <f t="shared" si="35"/>
        <v>0</v>
      </c>
      <c r="R311" s="14">
        <v>4025</v>
      </c>
      <c r="S311" s="14">
        <v>20</v>
      </c>
      <c r="T311" s="14">
        <v>6</v>
      </c>
      <c r="U311" s="15">
        <v>1</v>
      </c>
      <c r="V311" s="14" t="s">
        <v>712</v>
      </c>
      <c r="W311" s="16">
        <v>62.388733486047038</v>
      </c>
      <c r="X311" s="17">
        <f t="shared" si="36"/>
        <v>0</v>
      </c>
      <c r="Y311" s="17"/>
      <c r="Z311" s="30">
        <v>4025</v>
      </c>
      <c r="AA311" s="18" t="s">
        <v>712</v>
      </c>
      <c r="AB311" s="18">
        <v>506</v>
      </c>
      <c r="AC311" s="19">
        <f t="shared" si="37"/>
        <v>8.1104387238949904</v>
      </c>
      <c r="AD311" s="15"/>
    </row>
    <row r="312" spans="1:30" hidden="1" x14ac:dyDescent="0.3">
      <c r="A312" s="7">
        <v>4060</v>
      </c>
      <c r="B312" s="8" t="s">
        <v>276</v>
      </c>
      <c r="C312" s="9">
        <v>5688</v>
      </c>
      <c r="D312" s="10">
        <v>2140010.66</v>
      </c>
      <c r="E312" s="10">
        <v>13453.39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32"/>
        <v>2126557.27</v>
      </c>
      <c r="L312" s="10">
        <f t="shared" si="33"/>
        <v>373.87</v>
      </c>
      <c r="M312" s="10">
        <f t="shared" si="39"/>
        <v>0</v>
      </c>
      <c r="N312" s="10">
        <f t="shared" si="34"/>
        <v>0</v>
      </c>
      <c r="P312" s="171">
        <f>ROUND(Table1[[#This Row],[Column14]]*P$2,2)</f>
        <v>0</v>
      </c>
      <c r="Q312" s="33">
        <f t="shared" si="35"/>
        <v>0</v>
      </c>
      <c r="R312" s="14">
        <v>4060</v>
      </c>
      <c r="S312" s="14">
        <v>67</v>
      </c>
      <c r="T312" s="14">
        <v>1</v>
      </c>
      <c r="U312" s="15">
        <v>1</v>
      </c>
      <c r="V312" s="14" t="s">
        <v>713</v>
      </c>
      <c r="W312" s="16">
        <v>120.82284286512139</v>
      </c>
      <c r="X312" s="17">
        <f t="shared" si="36"/>
        <v>0</v>
      </c>
      <c r="Y312" s="17"/>
      <c r="Z312" s="30">
        <v>4060</v>
      </c>
      <c r="AA312" s="18" t="s">
        <v>713</v>
      </c>
      <c r="AB312" s="18">
        <v>5688</v>
      </c>
      <c r="AC312" s="19">
        <f t="shared" si="37"/>
        <v>47.077190580176186</v>
      </c>
      <c r="AD312" s="15"/>
    </row>
    <row r="313" spans="1:30" hidden="1" x14ac:dyDescent="0.3">
      <c r="A313" s="7">
        <v>4067</v>
      </c>
      <c r="B313" s="8" t="s">
        <v>277</v>
      </c>
      <c r="C313" s="9">
        <v>1121</v>
      </c>
      <c r="D313" s="10">
        <v>338143.13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32"/>
        <v>338143.13</v>
      </c>
      <c r="L313" s="10">
        <f t="shared" si="33"/>
        <v>301.64</v>
      </c>
      <c r="M313" s="10">
        <f t="shared" si="39"/>
        <v>0</v>
      </c>
      <c r="N313" s="10">
        <f t="shared" si="34"/>
        <v>0</v>
      </c>
      <c r="P313" s="171">
        <f>ROUND(Table1[[#This Row],[Column14]]*P$2,2)</f>
        <v>0</v>
      </c>
      <c r="Q313" s="33">
        <f t="shared" si="35"/>
        <v>0</v>
      </c>
      <c r="R313" s="14">
        <v>4067</v>
      </c>
      <c r="S313" s="14">
        <v>42</v>
      </c>
      <c r="T313" s="14">
        <v>8</v>
      </c>
      <c r="U313" s="15">
        <v>1</v>
      </c>
      <c r="V313" s="14" t="s">
        <v>714</v>
      </c>
      <c r="W313" s="16">
        <v>99.662250847293507</v>
      </c>
      <c r="X313" s="17">
        <f t="shared" si="36"/>
        <v>0</v>
      </c>
      <c r="Y313" s="17"/>
      <c r="Z313" s="30">
        <v>4067</v>
      </c>
      <c r="AA313" s="18" t="s">
        <v>714</v>
      </c>
      <c r="AB313" s="18">
        <v>1121</v>
      </c>
      <c r="AC313" s="19">
        <f t="shared" si="37"/>
        <v>11.247989990890744</v>
      </c>
      <c r="AD313" s="15"/>
    </row>
    <row r="314" spans="1:30" hidden="1" x14ac:dyDescent="0.3">
      <c r="A314" s="7">
        <v>4074</v>
      </c>
      <c r="B314" s="8" t="s">
        <v>278</v>
      </c>
      <c r="C314" s="9">
        <v>1817</v>
      </c>
      <c r="D314" s="10">
        <v>938641.57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32"/>
        <v>938641.57</v>
      </c>
      <c r="L314" s="10">
        <f t="shared" si="33"/>
        <v>516.59</v>
      </c>
      <c r="M314" s="10">
        <f t="shared" si="39"/>
        <v>0</v>
      </c>
      <c r="N314" s="10">
        <f t="shared" si="34"/>
        <v>0</v>
      </c>
      <c r="P314" s="171">
        <f>ROUND(Table1[[#This Row],[Column14]]*P$2,2)</f>
        <v>0</v>
      </c>
      <c r="Q314" s="33">
        <f t="shared" si="35"/>
        <v>0</v>
      </c>
      <c r="R314" s="14">
        <v>4074</v>
      </c>
      <c r="S314" s="14">
        <v>42</v>
      </c>
      <c r="T314" s="14">
        <v>8</v>
      </c>
      <c r="U314" s="15">
        <v>1</v>
      </c>
      <c r="V314" s="14" t="s">
        <v>715</v>
      </c>
      <c r="W314" s="16">
        <v>178.28559274329842</v>
      </c>
      <c r="X314" s="17">
        <f t="shared" si="36"/>
        <v>0</v>
      </c>
      <c r="Y314" s="17"/>
      <c r="Z314" s="30">
        <v>4074</v>
      </c>
      <c r="AA314" s="18" t="s">
        <v>715</v>
      </c>
      <c r="AB314" s="18">
        <v>1817</v>
      </c>
      <c r="AC314" s="19">
        <f t="shared" si="37"/>
        <v>10.191513358099426</v>
      </c>
      <c r="AD314" s="15"/>
    </row>
    <row r="315" spans="1:30" hidden="1" x14ac:dyDescent="0.3">
      <c r="A315" s="7">
        <v>4088</v>
      </c>
      <c r="B315" s="8" t="s">
        <v>279</v>
      </c>
      <c r="C315" s="9">
        <v>1309</v>
      </c>
      <c r="D315" s="10">
        <v>668068.17000000004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32"/>
        <v>668068.17000000004</v>
      </c>
      <c r="L315" s="10">
        <f t="shared" si="33"/>
        <v>510.37</v>
      </c>
      <c r="M315" s="10">
        <f t="shared" si="39"/>
        <v>0</v>
      </c>
      <c r="N315" s="10">
        <f t="shared" si="34"/>
        <v>0</v>
      </c>
      <c r="P315" s="171">
        <f>ROUND(Table1[[#This Row],[Column14]]*P$2,2)</f>
        <v>0</v>
      </c>
      <c r="Q315" s="33">
        <f t="shared" si="35"/>
        <v>0</v>
      </c>
      <c r="R315" s="14">
        <v>4088</v>
      </c>
      <c r="S315" s="14">
        <v>70</v>
      </c>
      <c r="T315" s="14">
        <v>6</v>
      </c>
      <c r="U315" s="15">
        <v>1</v>
      </c>
      <c r="V315" s="14" t="s">
        <v>716</v>
      </c>
      <c r="W315" s="16">
        <v>95.221726528675035</v>
      </c>
      <c r="X315" s="17">
        <f t="shared" si="36"/>
        <v>0</v>
      </c>
      <c r="Y315" s="17"/>
      <c r="Z315" s="30">
        <v>4088</v>
      </c>
      <c r="AA315" s="18" t="s">
        <v>716</v>
      </c>
      <c r="AB315" s="18">
        <v>1309</v>
      </c>
      <c r="AC315" s="19">
        <f t="shared" si="37"/>
        <v>13.746862693209078</v>
      </c>
      <c r="AD315" s="15"/>
    </row>
    <row r="316" spans="1:30" hidden="1" x14ac:dyDescent="0.3">
      <c r="A316" s="47">
        <v>4095</v>
      </c>
      <c r="B316" s="48" t="s">
        <v>280</v>
      </c>
      <c r="C316" s="49">
        <v>2959</v>
      </c>
      <c r="D316" s="50">
        <v>773464.27</v>
      </c>
      <c r="E316" s="50">
        <v>0</v>
      </c>
      <c r="F316" s="50">
        <v>0</v>
      </c>
      <c r="G316" s="50">
        <v>321.5</v>
      </c>
      <c r="H316" s="50">
        <v>0</v>
      </c>
      <c r="I316" s="50">
        <v>0</v>
      </c>
      <c r="J316" s="50">
        <v>0</v>
      </c>
      <c r="K316" s="50">
        <f t="shared" si="32"/>
        <v>773142.77</v>
      </c>
      <c r="L316" s="50">
        <f t="shared" si="33"/>
        <v>261.29000000000002</v>
      </c>
      <c r="M316" s="50">
        <f t="shared" si="39"/>
        <v>0</v>
      </c>
      <c r="N316" s="50">
        <f t="shared" si="34"/>
        <v>0</v>
      </c>
      <c r="O316" s="51"/>
      <c r="P316" s="172">
        <f>ROUND(Table1[[#This Row],[Column14]]*P$2,2)</f>
        <v>0</v>
      </c>
      <c r="Q316" s="52">
        <f t="shared" si="35"/>
        <v>0</v>
      </c>
      <c r="R316" s="53">
        <v>4095</v>
      </c>
      <c r="S316" s="53">
        <v>32</v>
      </c>
      <c r="T316" s="53">
        <v>4</v>
      </c>
      <c r="U316" s="54">
        <v>1</v>
      </c>
      <c r="V316" s="53" t="s">
        <v>717</v>
      </c>
      <c r="W316" s="55">
        <v>14.133627175280349</v>
      </c>
      <c r="X316" s="56">
        <f t="shared" si="36"/>
        <v>0</v>
      </c>
      <c r="Y316" s="56"/>
      <c r="Z316" s="54">
        <v>4095</v>
      </c>
      <c r="AA316" s="53" t="s">
        <v>717</v>
      </c>
      <c r="AB316" s="53">
        <v>2959</v>
      </c>
      <c r="AC316" s="20">
        <f t="shared" si="37"/>
        <v>209.35885482923152</v>
      </c>
      <c r="AD316" s="15">
        <v>53</v>
      </c>
    </row>
    <row r="317" spans="1:30" hidden="1" x14ac:dyDescent="0.3">
      <c r="A317" s="7">
        <v>4137</v>
      </c>
      <c r="B317" s="8" t="s">
        <v>281</v>
      </c>
      <c r="C317" s="9">
        <v>978</v>
      </c>
      <c r="D317" s="10">
        <v>429340.13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32"/>
        <v>429340.13</v>
      </c>
      <c r="L317" s="10">
        <f t="shared" si="33"/>
        <v>439</v>
      </c>
      <c r="M317" s="10">
        <f t="shared" si="39"/>
        <v>0</v>
      </c>
      <c r="N317" s="10">
        <f t="shared" si="34"/>
        <v>0</v>
      </c>
      <c r="P317" s="171">
        <f>ROUND(Table1[[#This Row],[Column14]]*P$2,2)</f>
        <v>0</v>
      </c>
      <c r="Q317" s="33">
        <f t="shared" si="35"/>
        <v>0</v>
      </c>
      <c r="R317" s="14">
        <v>4137</v>
      </c>
      <c r="S317" s="14">
        <v>59</v>
      </c>
      <c r="T317" s="14">
        <v>7</v>
      </c>
      <c r="U317" s="15">
        <v>1</v>
      </c>
      <c r="V317" s="14" t="s">
        <v>718</v>
      </c>
      <c r="W317" s="16">
        <v>40.092288317760541</v>
      </c>
      <c r="X317" s="17">
        <f t="shared" si="36"/>
        <v>0</v>
      </c>
      <c r="Y317" s="17"/>
      <c r="Z317" s="30">
        <v>4137</v>
      </c>
      <c r="AA317" s="18" t="s">
        <v>718</v>
      </c>
      <c r="AB317" s="18">
        <v>978</v>
      </c>
      <c r="AC317" s="19">
        <f t="shared" si="37"/>
        <v>24.39371861861909</v>
      </c>
      <c r="AD317" s="15"/>
    </row>
    <row r="318" spans="1:30" hidden="1" x14ac:dyDescent="0.3">
      <c r="A318" s="7">
        <v>4144</v>
      </c>
      <c r="B318" s="8" t="s">
        <v>282</v>
      </c>
      <c r="C318" s="9">
        <v>3803</v>
      </c>
      <c r="D318" s="10">
        <v>1900890.31</v>
      </c>
      <c r="E318" s="10">
        <v>200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f t="shared" si="32"/>
        <v>1900690.31</v>
      </c>
      <c r="L318" s="10">
        <f t="shared" si="33"/>
        <v>499.79</v>
      </c>
      <c r="M318" s="10">
        <f t="shared" si="39"/>
        <v>0</v>
      </c>
      <c r="N318" s="10">
        <f t="shared" si="34"/>
        <v>0</v>
      </c>
      <c r="P318" s="171">
        <f>ROUND(Table1[[#This Row],[Column14]]*P$2,2)</f>
        <v>0</v>
      </c>
      <c r="Q318" s="33">
        <f t="shared" si="35"/>
        <v>0</v>
      </c>
      <c r="R318" s="14">
        <v>4144</v>
      </c>
      <c r="S318" s="14">
        <v>13</v>
      </c>
      <c r="T318" s="14">
        <v>2</v>
      </c>
      <c r="U318" s="15">
        <v>1</v>
      </c>
      <c r="V318" s="14" t="s">
        <v>719</v>
      </c>
      <c r="W318" s="16">
        <v>86.677754814968253</v>
      </c>
      <c r="X318" s="17">
        <f t="shared" si="36"/>
        <v>0</v>
      </c>
      <c r="Y318" s="17"/>
      <c r="Z318" s="30">
        <v>4144</v>
      </c>
      <c r="AA318" s="18" t="s">
        <v>719</v>
      </c>
      <c r="AB318" s="18">
        <v>3803</v>
      </c>
      <c r="AC318" s="19">
        <f t="shared" si="37"/>
        <v>43.875155835753901</v>
      </c>
      <c r="AD318" s="15"/>
    </row>
    <row r="319" spans="1:30" hidden="1" x14ac:dyDescent="0.3">
      <c r="A319" s="7">
        <v>4165</v>
      </c>
      <c r="B319" s="8" t="s">
        <v>284</v>
      </c>
      <c r="C319" s="9">
        <v>1684</v>
      </c>
      <c r="D319" s="10">
        <v>939472.49</v>
      </c>
      <c r="E319" s="10">
        <v>0</v>
      </c>
      <c r="F319" s="10">
        <v>6504.51</v>
      </c>
      <c r="G319" s="10">
        <v>2740.07</v>
      </c>
      <c r="H319" s="10">
        <v>0</v>
      </c>
      <c r="I319" s="10">
        <v>0</v>
      </c>
      <c r="J319" s="10">
        <v>0</v>
      </c>
      <c r="K319" s="10">
        <f t="shared" si="32"/>
        <v>930227.91</v>
      </c>
      <c r="L319" s="10">
        <f t="shared" si="33"/>
        <v>552.39</v>
      </c>
      <c r="M319" s="10">
        <f t="shared" si="39"/>
        <v>0</v>
      </c>
      <c r="N319" s="10">
        <f t="shared" si="34"/>
        <v>0</v>
      </c>
      <c r="P319" s="171">
        <f>ROUND(Table1[[#This Row],[Column14]]*P$2,2)</f>
        <v>0</v>
      </c>
      <c r="Q319" s="33">
        <f t="shared" si="35"/>
        <v>0</v>
      </c>
      <c r="R319" s="14">
        <v>4165</v>
      </c>
      <c r="S319" s="14">
        <v>48</v>
      </c>
      <c r="T319" s="14">
        <v>11</v>
      </c>
      <c r="U319" s="15">
        <v>1</v>
      </c>
      <c r="V319" s="14" t="s">
        <v>720</v>
      </c>
      <c r="W319" s="16">
        <v>113.53669910374101</v>
      </c>
      <c r="X319" s="17">
        <f t="shared" si="36"/>
        <v>0</v>
      </c>
      <c r="Y319" s="17"/>
      <c r="Z319" s="30">
        <v>4165</v>
      </c>
      <c r="AA319" s="18" t="s">
        <v>720</v>
      </c>
      <c r="AB319" s="18">
        <v>1684</v>
      </c>
      <c r="AC319" s="19">
        <f t="shared" si="37"/>
        <v>14.832208557175788</v>
      </c>
      <c r="AD319" s="15"/>
    </row>
    <row r="320" spans="1:30" hidden="1" x14ac:dyDescent="0.3">
      <c r="A320" s="47">
        <v>4179</v>
      </c>
      <c r="B320" s="48" t="s">
        <v>285</v>
      </c>
      <c r="C320" s="49">
        <v>9886</v>
      </c>
      <c r="D320" s="50">
        <v>1486959.99</v>
      </c>
      <c r="E320" s="50">
        <v>0</v>
      </c>
      <c r="F320" s="50">
        <v>0</v>
      </c>
      <c r="G320" s="50">
        <v>0</v>
      </c>
      <c r="H320" s="50">
        <v>0</v>
      </c>
      <c r="I320" s="50">
        <v>0</v>
      </c>
      <c r="J320" s="50">
        <v>0</v>
      </c>
      <c r="K320" s="50">
        <f t="shared" si="32"/>
        <v>1486959.99</v>
      </c>
      <c r="L320" s="50">
        <f t="shared" si="33"/>
        <v>150.41</v>
      </c>
      <c r="M320" s="50">
        <f t="shared" si="39"/>
        <v>0</v>
      </c>
      <c r="N320" s="50">
        <f t="shared" si="34"/>
        <v>0</v>
      </c>
      <c r="O320" s="51"/>
      <c r="P320" s="172">
        <f>ROUND(Table1[[#This Row],[Column14]]*P$2,2)</f>
        <v>0</v>
      </c>
      <c r="Q320" s="52">
        <f t="shared" si="35"/>
        <v>0</v>
      </c>
      <c r="R320" s="53">
        <v>4179</v>
      </c>
      <c r="S320" s="53">
        <v>70</v>
      </c>
      <c r="T320" s="53">
        <v>6</v>
      </c>
      <c r="U320" s="54">
        <v>1</v>
      </c>
      <c r="V320" s="53" t="s">
        <v>721</v>
      </c>
      <c r="W320" s="55">
        <v>178.3242732027214</v>
      </c>
      <c r="X320" s="56">
        <f t="shared" si="36"/>
        <v>0</v>
      </c>
      <c r="Y320" s="56"/>
      <c r="Z320" s="54">
        <v>4179</v>
      </c>
      <c r="AA320" s="53" t="s">
        <v>721</v>
      </c>
      <c r="AB320" s="53">
        <v>9886</v>
      </c>
      <c r="AC320" s="20">
        <f t="shared" si="37"/>
        <v>55.438330533732021</v>
      </c>
      <c r="AD320" s="15">
        <v>5</v>
      </c>
    </row>
    <row r="321" spans="1:30" hidden="1" x14ac:dyDescent="0.3">
      <c r="A321" s="7">
        <v>4186</v>
      </c>
      <c r="B321" s="8" t="s">
        <v>286</v>
      </c>
      <c r="C321" s="9">
        <v>945</v>
      </c>
      <c r="D321" s="10">
        <v>412415.84</v>
      </c>
      <c r="E321" s="10">
        <v>931.46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32"/>
        <v>411484.38</v>
      </c>
      <c r="L321" s="10">
        <f t="shared" si="33"/>
        <v>435.43</v>
      </c>
      <c r="M321" s="10">
        <f t="shared" si="39"/>
        <v>0</v>
      </c>
      <c r="N321" s="10">
        <f t="shared" si="34"/>
        <v>0</v>
      </c>
      <c r="P321" s="171">
        <f>ROUND(Table1[[#This Row],[Column14]]*P$2,2)</f>
        <v>0</v>
      </c>
      <c r="Q321" s="33">
        <f t="shared" si="35"/>
        <v>0</v>
      </c>
      <c r="R321" s="14">
        <v>4186</v>
      </c>
      <c r="S321" s="14">
        <v>61</v>
      </c>
      <c r="T321" s="14">
        <v>10</v>
      </c>
      <c r="U321" s="15">
        <v>1</v>
      </c>
      <c r="V321" s="14" t="s">
        <v>722</v>
      </c>
      <c r="W321" s="16">
        <v>292.32363888006432</v>
      </c>
      <c r="X321" s="17">
        <f t="shared" si="36"/>
        <v>0</v>
      </c>
      <c r="Y321" s="17"/>
      <c r="Z321" s="30">
        <v>4186</v>
      </c>
      <c r="AA321" s="18" t="s">
        <v>722</v>
      </c>
      <c r="AB321" s="18">
        <v>945</v>
      </c>
      <c r="AC321" s="19">
        <f t="shared" si="37"/>
        <v>3.2327183789187788</v>
      </c>
      <c r="AD321" s="15"/>
    </row>
    <row r="322" spans="1:30" hidden="1" x14ac:dyDescent="0.3">
      <c r="A322" s="7">
        <v>4228</v>
      </c>
      <c r="B322" s="8" t="s">
        <v>289</v>
      </c>
      <c r="C322" s="9">
        <v>861</v>
      </c>
      <c r="D322" s="10">
        <v>458242.55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 t="shared" si="32"/>
        <v>458242.55</v>
      </c>
      <c r="L322" s="10">
        <f t="shared" si="33"/>
        <v>532.22</v>
      </c>
      <c r="M322" s="10">
        <f t="shared" si="39"/>
        <v>0</v>
      </c>
      <c r="N322" s="10">
        <f t="shared" si="34"/>
        <v>0</v>
      </c>
      <c r="P322" s="171">
        <f>ROUND(Table1[[#This Row],[Column14]]*P$2,2)</f>
        <v>0</v>
      </c>
      <c r="Q322" s="33">
        <f t="shared" si="35"/>
        <v>0</v>
      </c>
      <c r="R322" s="14">
        <v>4228</v>
      </c>
      <c r="S322" s="14">
        <v>11</v>
      </c>
      <c r="T322" s="14">
        <v>5</v>
      </c>
      <c r="U322" s="15">
        <v>1</v>
      </c>
      <c r="V322" s="14" t="s">
        <v>725</v>
      </c>
      <c r="W322" s="16">
        <v>92.129029074899194</v>
      </c>
      <c r="X322" s="17">
        <f t="shared" si="36"/>
        <v>0</v>
      </c>
      <c r="Y322" s="17"/>
      <c r="Z322" s="30">
        <v>4228</v>
      </c>
      <c r="AA322" s="18" t="s">
        <v>725</v>
      </c>
      <c r="AB322" s="18">
        <v>861</v>
      </c>
      <c r="AC322" s="19">
        <f t="shared" si="37"/>
        <v>9.3455885581950824</v>
      </c>
      <c r="AD322" s="15"/>
    </row>
    <row r="323" spans="1:30" hidden="1" x14ac:dyDescent="0.3">
      <c r="A323" s="7">
        <v>4151</v>
      </c>
      <c r="B323" s="8" t="s">
        <v>283</v>
      </c>
      <c r="C323" s="9">
        <v>849</v>
      </c>
      <c r="D323" s="10">
        <v>438111.67</v>
      </c>
      <c r="E323" s="10">
        <v>8387.0499999999993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f t="shared" si="32"/>
        <v>429724.62</v>
      </c>
      <c r="L323" s="10">
        <f t="shared" si="33"/>
        <v>506.15</v>
      </c>
      <c r="M323" s="10">
        <f t="shared" si="39"/>
        <v>0</v>
      </c>
      <c r="N323" s="10">
        <f t="shared" si="34"/>
        <v>0</v>
      </c>
      <c r="P323" s="171">
        <f>ROUND(Table1[[#This Row],[Column14]]*P$2,2)</f>
        <v>0</v>
      </c>
      <c r="Q323" s="33">
        <f t="shared" si="35"/>
        <v>0</v>
      </c>
      <c r="R323" s="14">
        <v>4151</v>
      </c>
      <c r="S323" s="14">
        <v>53</v>
      </c>
      <c r="T323" s="14">
        <v>2</v>
      </c>
      <c r="U323" s="15">
        <v>1</v>
      </c>
      <c r="V323" s="14" t="s">
        <v>727</v>
      </c>
      <c r="W323" s="16">
        <v>124.42901708889772</v>
      </c>
      <c r="X323" s="17">
        <f t="shared" si="36"/>
        <v>0</v>
      </c>
      <c r="Y323" s="17"/>
      <c r="Z323" s="30">
        <v>4151</v>
      </c>
      <c r="AA323" s="18" t="s">
        <v>727</v>
      </c>
      <c r="AB323" s="18">
        <v>849</v>
      </c>
      <c r="AC323" s="19">
        <f t="shared" si="37"/>
        <v>6.8231672954021327</v>
      </c>
      <c r="AD323" s="15"/>
    </row>
    <row r="324" spans="1:30" hidden="1" x14ac:dyDescent="0.3">
      <c r="A324" s="7">
        <v>4305</v>
      </c>
      <c r="B324" s="8" t="s">
        <v>293</v>
      </c>
      <c r="C324" s="9">
        <v>1095</v>
      </c>
      <c r="D324" s="10">
        <v>398588.04</v>
      </c>
      <c r="E324" s="10">
        <v>0</v>
      </c>
      <c r="F324" s="10">
        <v>3598.2</v>
      </c>
      <c r="G324" s="10">
        <v>0</v>
      </c>
      <c r="H324" s="10">
        <v>0</v>
      </c>
      <c r="I324" s="10">
        <v>0</v>
      </c>
      <c r="J324" s="10">
        <v>0</v>
      </c>
      <c r="K324" s="10">
        <f t="shared" si="32"/>
        <v>394989.83999999997</v>
      </c>
      <c r="L324" s="10">
        <f t="shared" si="33"/>
        <v>360.72</v>
      </c>
      <c r="M324" s="10">
        <f t="shared" si="39"/>
        <v>0</v>
      </c>
      <c r="N324" s="10">
        <f t="shared" si="34"/>
        <v>0</v>
      </c>
      <c r="P324" s="171">
        <f>ROUND(Table1[[#This Row],[Column14]]*P$2,2)</f>
        <v>0</v>
      </c>
      <c r="Q324" s="33">
        <f t="shared" si="35"/>
        <v>0</v>
      </c>
      <c r="R324" s="14">
        <v>4305</v>
      </c>
      <c r="S324" s="14">
        <v>38</v>
      </c>
      <c r="T324" s="14">
        <v>8</v>
      </c>
      <c r="U324" s="15">
        <v>1</v>
      </c>
      <c r="V324" s="14" t="s">
        <v>730</v>
      </c>
      <c r="W324" s="16">
        <v>86.692976716583246</v>
      </c>
      <c r="X324" s="17">
        <f t="shared" si="36"/>
        <v>0</v>
      </c>
      <c r="Y324" s="17"/>
      <c r="Z324" s="30">
        <v>4305</v>
      </c>
      <c r="AA324" s="18" t="s">
        <v>730</v>
      </c>
      <c r="AB324" s="18">
        <v>1095</v>
      </c>
      <c r="AC324" s="19">
        <f t="shared" si="37"/>
        <v>12.630780963719529</v>
      </c>
      <c r="AD324" s="15"/>
    </row>
    <row r="325" spans="1:30" hidden="1" x14ac:dyDescent="0.3">
      <c r="A325" s="47">
        <v>4312</v>
      </c>
      <c r="B325" s="48" t="s">
        <v>294</v>
      </c>
      <c r="C325" s="49">
        <v>2828</v>
      </c>
      <c r="D325" s="50">
        <v>1041157.64</v>
      </c>
      <c r="E325" s="50">
        <v>0</v>
      </c>
      <c r="F325" s="50">
        <v>0</v>
      </c>
      <c r="G325" s="50">
        <v>0</v>
      </c>
      <c r="H325" s="50">
        <v>0</v>
      </c>
      <c r="I325" s="50">
        <v>0</v>
      </c>
      <c r="J325" s="50">
        <v>0</v>
      </c>
      <c r="K325" s="50">
        <f t="shared" ref="K325:K388" si="40">D325-E325-F325-G325-H325-I325-J325</f>
        <v>1041157.64</v>
      </c>
      <c r="L325" s="50">
        <f t="shared" ref="L325:L388" si="41">ROUND((K325/C325),2)</f>
        <v>368.16</v>
      </c>
      <c r="M325" s="50">
        <f t="shared" si="39"/>
        <v>0</v>
      </c>
      <c r="N325" s="50">
        <f t="shared" ref="N325:N388" si="42">M325*C325</f>
        <v>0</v>
      </c>
      <c r="O325" s="51"/>
      <c r="P325" s="172">
        <f>ROUND(Table1[[#This Row],[Column14]]*P$2,2)</f>
        <v>0</v>
      </c>
      <c r="Q325" s="52">
        <f t="shared" ref="Q325:Q388" si="43">A325-R325</f>
        <v>0</v>
      </c>
      <c r="R325" s="53">
        <v>4312</v>
      </c>
      <c r="S325" s="53">
        <v>67</v>
      </c>
      <c r="T325" s="53">
        <v>1</v>
      </c>
      <c r="U325" s="54">
        <v>1</v>
      </c>
      <c r="V325" s="53" t="s">
        <v>731</v>
      </c>
      <c r="W325" s="55">
        <v>15.353045696536046</v>
      </c>
      <c r="X325" s="56">
        <f t="shared" ref="X325:X388" si="44">R325-Z325</f>
        <v>0</v>
      </c>
      <c r="Y325" s="56"/>
      <c r="Z325" s="54">
        <v>4312</v>
      </c>
      <c r="AA325" s="53" t="s">
        <v>731</v>
      </c>
      <c r="AB325" s="53">
        <v>2828</v>
      </c>
      <c r="AC325" s="20">
        <f t="shared" ref="AC325:AC388" si="45">AB325/W325</f>
        <v>184.19797972971924</v>
      </c>
      <c r="AD325" s="15">
        <v>50</v>
      </c>
    </row>
    <row r="326" spans="1:30" hidden="1" x14ac:dyDescent="0.3">
      <c r="A326" s="7">
        <v>4389</v>
      </c>
      <c r="B326" s="8" t="s">
        <v>299</v>
      </c>
      <c r="C326" s="9">
        <v>1505</v>
      </c>
      <c r="D326" s="10">
        <v>529042.28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f t="shared" si="40"/>
        <v>529042.28</v>
      </c>
      <c r="L326" s="10">
        <f t="shared" si="41"/>
        <v>351.52</v>
      </c>
      <c r="M326" s="10">
        <f t="shared" si="39"/>
        <v>0</v>
      </c>
      <c r="N326" s="10">
        <f t="shared" si="42"/>
        <v>0</v>
      </c>
      <c r="P326" s="171">
        <f>ROUND(Table1[[#This Row],[Column14]]*P$2,2)</f>
        <v>0</v>
      </c>
      <c r="Q326" s="33">
        <f t="shared" si="43"/>
        <v>0</v>
      </c>
      <c r="R326" s="14">
        <v>4389</v>
      </c>
      <c r="S326" s="14">
        <v>22</v>
      </c>
      <c r="T326" s="14">
        <v>3</v>
      </c>
      <c r="U326" s="15">
        <v>1</v>
      </c>
      <c r="V326" s="14" t="s">
        <v>735</v>
      </c>
      <c r="W326" s="16">
        <v>146.83939200266951</v>
      </c>
      <c r="X326" s="17">
        <f t="shared" si="44"/>
        <v>0</v>
      </c>
      <c r="Y326" s="17"/>
      <c r="Z326" s="30">
        <v>4389</v>
      </c>
      <c r="AA326" s="18" t="s">
        <v>735</v>
      </c>
      <c r="AB326" s="18">
        <v>1505</v>
      </c>
      <c r="AC326" s="19">
        <f t="shared" si="45"/>
        <v>10.249293322956822</v>
      </c>
      <c r="AD326" s="15"/>
    </row>
    <row r="327" spans="1:30" hidden="1" x14ac:dyDescent="0.3">
      <c r="A327" s="7">
        <v>4473</v>
      </c>
      <c r="B327" s="8" t="s">
        <v>301</v>
      </c>
      <c r="C327" s="9">
        <v>2329</v>
      </c>
      <c r="D327" s="10">
        <v>706424.84</v>
      </c>
      <c r="E327" s="10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f t="shared" si="40"/>
        <v>706424.84</v>
      </c>
      <c r="L327" s="10">
        <f t="shared" si="41"/>
        <v>303.32</v>
      </c>
      <c r="M327" s="10">
        <f t="shared" si="39"/>
        <v>0</v>
      </c>
      <c r="N327" s="10">
        <f t="shared" si="42"/>
        <v>0</v>
      </c>
      <c r="P327" s="171">
        <f>ROUND(Table1[[#This Row],[Column14]]*P$2,2)</f>
        <v>0</v>
      </c>
      <c r="Q327" s="33">
        <f t="shared" si="43"/>
        <v>0</v>
      </c>
      <c r="R327" s="14">
        <v>4473</v>
      </c>
      <c r="S327" s="14">
        <v>59</v>
      </c>
      <c r="T327" s="14">
        <v>7</v>
      </c>
      <c r="U327" s="15">
        <v>1</v>
      </c>
      <c r="V327" s="14" t="s">
        <v>737</v>
      </c>
      <c r="W327" s="16">
        <v>124.950383248405</v>
      </c>
      <c r="X327" s="17">
        <f t="shared" si="44"/>
        <v>0</v>
      </c>
      <c r="Y327" s="17"/>
      <c r="Z327" s="30">
        <v>4473</v>
      </c>
      <c r="AA327" s="18" t="s">
        <v>737</v>
      </c>
      <c r="AB327" s="18">
        <v>2329</v>
      </c>
      <c r="AC327" s="19">
        <f t="shared" si="45"/>
        <v>18.639398611286211</v>
      </c>
      <c r="AD327" s="15"/>
    </row>
    <row r="328" spans="1:30" hidden="1" x14ac:dyDescent="0.3">
      <c r="A328" s="7">
        <v>4508</v>
      </c>
      <c r="B328" s="8" t="s">
        <v>303</v>
      </c>
      <c r="C328" s="9">
        <v>401</v>
      </c>
      <c r="D328" s="10">
        <v>181553.59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f t="shared" si="40"/>
        <v>181553.59</v>
      </c>
      <c r="L328" s="10">
        <f t="shared" si="41"/>
        <v>452.75</v>
      </c>
      <c r="M328" s="10">
        <f t="shared" si="39"/>
        <v>0</v>
      </c>
      <c r="N328" s="10">
        <f t="shared" si="42"/>
        <v>0</v>
      </c>
      <c r="P328" s="171">
        <f>ROUND(Table1[[#This Row],[Column14]]*P$2,2)</f>
        <v>0</v>
      </c>
      <c r="Q328" s="33">
        <f t="shared" si="43"/>
        <v>0</v>
      </c>
      <c r="R328" s="14">
        <v>4508</v>
      </c>
      <c r="S328" s="14">
        <v>71</v>
      </c>
      <c r="T328" s="14">
        <v>5</v>
      </c>
      <c r="U328" s="15">
        <v>1</v>
      </c>
      <c r="V328" s="14" t="s">
        <v>738</v>
      </c>
      <c r="W328" s="16">
        <v>61.39960267839465</v>
      </c>
      <c r="X328" s="17">
        <f t="shared" si="44"/>
        <v>0</v>
      </c>
      <c r="Y328" s="17"/>
      <c r="Z328" s="30">
        <v>4508</v>
      </c>
      <c r="AA328" s="18" t="s">
        <v>738</v>
      </c>
      <c r="AB328" s="18">
        <v>401</v>
      </c>
      <c r="AC328" s="19">
        <f t="shared" si="45"/>
        <v>6.5309868876578943</v>
      </c>
      <c r="AD328" s="15"/>
    </row>
    <row r="329" spans="1:30" hidden="1" x14ac:dyDescent="0.3">
      <c r="A329" s="47">
        <v>4515</v>
      </c>
      <c r="B329" s="48" t="s">
        <v>304</v>
      </c>
      <c r="C329" s="49">
        <v>2634</v>
      </c>
      <c r="D329" s="50">
        <v>868743.88</v>
      </c>
      <c r="E329" s="50">
        <v>40958.74</v>
      </c>
      <c r="F329" s="50">
        <v>383</v>
      </c>
      <c r="G329" s="50">
        <v>0</v>
      </c>
      <c r="H329" s="50">
        <v>0</v>
      </c>
      <c r="I329" s="50">
        <v>0</v>
      </c>
      <c r="J329" s="50">
        <v>0</v>
      </c>
      <c r="K329" s="50">
        <f t="shared" si="40"/>
        <v>827402.14</v>
      </c>
      <c r="L329" s="50">
        <f t="shared" si="41"/>
        <v>314.12</v>
      </c>
      <c r="M329" s="50">
        <f t="shared" si="39"/>
        <v>0</v>
      </c>
      <c r="N329" s="50">
        <f t="shared" si="42"/>
        <v>0</v>
      </c>
      <c r="O329" s="51"/>
      <c r="P329" s="172">
        <f>ROUND(Table1[[#This Row],[Column14]]*P$2,2)</f>
        <v>0</v>
      </c>
      <c r="Q329" s="52">
        <f t="shared" si="43"/>
        <v>0</v>
      </c>
      <c r="R329" s="53">
        <v>4515</v>
      </c>
      <c r="S329" s="53">
        <v>45</v>
      </c>
      <c r="T329" s="53">
        <v>1</v>
      </c>
      <c r="U329" s="54">
        <v>1</v>
      </c>
      <c r="V329" s="53" t="s">
        <v>739</v>
      </c>
      <c r="W329" s="55">
        <v>30.705506062070555</v>
      </c>
      <c r="X329" s="56">
        <f t="shared" si="44"/>
        <v>0</v>
      </c>
      <c r="Y329" s="56"/>
      <c r="Z329" s="54">
        <v>4515</v>
      </c>
      <c r="AA329" s="53" t="s">
        <v>739</v>
      </c>
      <c r="AB329" s="53">
        <v>2634</v>
      </c>
      <c r="AC329" s="20">
        <f t="shared" si="45"/>
        <v>85.782660434757943</v>
      </c>
      <c r="AD329" s="15">
        <v>25</v>
      </c>
    </row>
    <row r="330" spans="1:30" hidden="1" x14ac:dyDescent="0.3">
      <c r="A330" s="7">
        <v>4501</v>
      </c>
      <c r="B330" s="8" t="s">
        <v>302</v>
      </c>
      <c r="C330" s="9">
        <v>2427</v>
      </c>
      <c r="D330" s="10">
        <v>958276.5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f t="shared" si="40"/>
        <v>958276.5</v>
      </c>
      <c r="L330" s="10">
        <f t="shared" si="41"/>
        <v>394.84</v>
      </c>
      <c r="M330" s="10">
        <f t="shared" si="39"/>
        <v>0</v>
      </c>
      <c r="N330" s="10">
        <f t="shared" si="42"/>
        <v>0</v>
      </c>
      <c r="P330" s="171">
        <f>ROUND(Table1[[#This Row],[Column14]]*P$2,2)</f>
        <v>0</v>
      </c>
      <c r="Q330" s="33">
        <f t="shared" si="43"/>
        <v>0</v>
      </c>
      <c r="R330" s="14">
        <v>4501</v>
      </c>
      <c r="S330" s="14">
        <v>11</v>
      </c>
      <c r="T330" s="14">
        <v>5</v>
      </c>
      <c r="U330" s="15">
        <v>1</v>
      </c>
      <c r="V330" s="14" t="s">
        <v>740</v>
      </c>
      <c r="W330" s="16">
        <v>211.05109229423843</v>
      </c>
      <c r="X330" s="17">
        <f t="shared" si="44"/>
        <v>0</v>
      </c>
      <c r="Y330" s="17"/>
      <c r="Z330" s="30">
        <v>4501</v>
      </c>
      <c r="AA330" s="18" t="s">
        <v>740</v>
      </c>
      <c r="AB330" s="18">
        <v>2427</v>
      </c>
      <c r="AC330" s="19">
        <f t="shared" si="45"/>
        <v>11.499585117599771</v>
      </c>
      <c r="AD330" s="15"/>
    </row>
    <row r="331" spans="1:30" hidden="1" x14ac:dyDescent="0.3">
      <c r="A331" s="7">
        <v>4536</v>
      </c>
      <c r="B331" s="8" t="s">
        <v>307</v>
      </c>
      <c r="C331" s="9">
        <v>1103</v>
      </c>
      <c r="D331" s="10">
        <v>520633.07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f t="shared" si="40"/>
        <v>520633.07</v>
      </c>
      <c r="L331" s="10">
        <f t="shared" si="41"/>
        <v>472.02</v>
      </c>
      <c r="M331" s="10">
        <f t="shared" si="39"/>
        <v>0</v>
      </c>
      <c r="N331" s="10">
        <f t="shared" si="42"/>
        <v>0</v>
      </c>
      <c r="P331" s="171">
        <f>ROUND(Table1[[#This Row],[Column14]]*P$2,2)</f>
        <v>0</v>
      </c>
      <c r="Q331" s="33">
        <f t="shared" si="43"/>
        <v>0</v>
      </c>
      <c r="R331" s="14">
        <v>4536</v>
      </c>
      <c r="S331" s="14">
        <v>11</v>
      </c>
      <c r="T331" s="14">
        <v>5</v>
      </c>
      <c r="U331" s="15">
        <v>1</v>
      </c>
      <c r="V331" s="14" t="s">
        <v>742</v>
      </c>
      <c r="W331" s="16">
        <v>97.166118918794226</v>
      </c>
      <c r="X331" s="17">
        <f t="shared" si="44"/>
        <v>0</v>
      </c>
      <c r="Y331" s="17"/>
      <c r="Z331" s="30">
        <v>4536</v>
      </c>
      <c r="AA331" s="18" t="s">
        <v>742</v>
      </c>
      <c r="AB331" s="18">
        <v>1103</v>
      </c>
      <c r="AC331" s="19">
        <f t="shared" si="45"/>
        <v>11.351693494332352</v>
      </c>
      <c r="AD331" s="15"/>
    </row>
    <row r="332" spans="1:30" hidden="1" x14ac:dyDescent="0.3">
      <c r="A332" s="7">
        <v>4543</v>
      </c>
      <c r="B332" s="8" t="s">
        <v>308</v>
      </c>
      <c r="C332" s="9">
        <v>1088</v>
      </c>
      <c r="D332" s="10">
        <v>523370.46</v>
      </c>
      <c r="E332" s="10">
        <v>0</v>
      </c>
      <c r="F332" s="10">
        <v>405</v>
      </c>
      <c r="G332" s="10">
        <v>0</v>
      </c>
      <c r="H332" s="10">
        <v>0</v>
      </c>
      <c r="I332" s="10">
        <v>0</v>
      </c>
      <c r="J332" s="10">
        <v>0</v>
      </c>
      <c r="K332" s="10">
        <f t="shared" si="40"/>
        <v>522965.46</v>
      </c>
      <c r="L332" s="10">
        <f t="shared" si="41"/>
        <v>480.67</v>
      </c>
      <c r="M332" s="10">
        <f t="shared" si="39"/>
        <v>0</v>
      </c>
      <c r="N332" s="10">
        <f t="shared" si="42"/>
        <v>0</v>
      </c>
      <c r="P332" s="171">
        <f>ROUND(Table1[[#This Row],[Column14]]*P$2,2)</f>
        <v>0</v>
      </c>
      <c r="Q332" s="33">
        <f t="shared" si="43"/>
        <v>0</v>
      </c>
      <c r="R332" s="14">
        <v>4543</v>
      </c>
      <c r="S332" s="14">
        <v>12</v>
      </c>
      <c r="T332" s="14">
        <v>3</v>
      </c>
      <c r="U332" s="15">
        <v>1</v>
      </c>
      <c r="V332" s="14" t="s">
        <v>743</v>
      </c>
      <c r="W332" s="16">
        <v>91.268635764428254</v>
      </c>
      <c r="X332" s="17">
        <f t="shared" si="44"/>
        <v>0</v>
      </c>
      <c r="Y332" s="17"/>
      <c r="Z332" s="30">
        <v>4543</v>
      </c>
      <c r="AA332" s="18" t="s">
        <v>743</v>
      </c>
      <c r="AB332" s="18">
        <v>1088</v>
      </c>
      <c r="AC332" s="19">
        <f t="shared" si="45"/>
        <v>11.920853104545314</v>
      </c>
      <c r="AD332" s="15"/>
    </row>
    <row r="333" spans="1:30" hidden="1" x14ac:dyDescent="0.3">
      <c r="A333" s="7">
        <v>4557</v>
      </c>
      <c r="B333" s="8" t="s">
        <v>309</v>
      </c>
      <c r="C333" s="9">
        <v>332</v>
      </c>
      <c r="D333" s="10">
        <v>150868.01999999999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40"/>
        <v>150868.01999999999</v>
      </c>
      <c r="L333" s="10">
        <f t="shared" si="41"/>
        <v>454.42</v>
      </c>
      <c r="M333" s="10">
        <f t="shared" si="39"/>
        <v>0</v>
      </c>
      <c r="N333" s="10">
        <f t="shared" si="42"/>
        <v>0</v>
      </c>
      <c r="P333" s="171">
        <f>ROUND(Table1[[#This Row],[Column14]]*P$2,2)</f>
        <v>0</v>
      </c>
      <c r="Q333" s="33">
        <f t="shared" si="43"/>
        <v>0</v>
      </c>
      <c r="R333" s="14">
        <v>4557</v>
      </c>
      <c r="S333" s="14">
        <v>3</v>
      </c>
      <c r="T333" s="14">
        <v>11</v>
      </c>
      <c r="U333" s="15">
        <v>1</v>
      </c>
      <c r="V333" s="14" t="s">
        <v>744</v>
      </c>
      <c r="W333" s="16">
        <v>88.53642180830181</v>
      </c>
      <c r="X333" s="17">
        <f t="shared" si="44"/>
        <v>0</v>
      </c>
      <c r="Y333" s="17"/>
      <c r="Z333" s="30">
        <v>4557</v>
      </c>
      <c r="AA333" s="18" t="s">
        <v>744</v>
      </c>
      <c r="AB333" s="18">
        <v>332</v>
      </c>
      <c r="AC333" s="19">
        <f t="shared" si="45"/>
        <v>3.7498691862524458</v>
      </c>
      <c r="AD333" s="15"/>
    </row>
    <row r="334" spans="1:30" hidden="1" x14ac:dyDescent="0.3">
      <c r="A334" s="7">
        <v>4578</v>
      </c>
      <c r="B334" s="8" t="s">
        <v>311</v>
      </c>
      <c r="C334" s="9">
        <v>1384</v>
      </c>
      <c r="D334" s="10">
        <v>643367.1</v>
      </c>
      <c r="E334" s="10">
        <v>0</v>
      </c>
      <c r="F334" s="10">
        <v>9217.3700000000008</v>
      </c>
      <c r="G334" s="10">
        <v>0</v>
      </c>
      <c r="H334" s="10">
        <v>0</v>
      </c>
      <c r="I334" s="10">
        <v>0</v>
      </c>
      <c r="J334" s="10">
        <v>0</v>
      </c>
      <c r="K334" s="10">
        <f t="shared" si="40"/>
        <v>634149.73</v>
      </c>
      <c r="L334" s="10">
        <f t="shared" si="41"/>
        <v>458.2</v>
      </c>
      <c r="M334" s="10">
        <f t="shared" si="39"/>
        <v>0</v>
      </c>
      <c r="N334" s="10">
        <f t="shared" si="42"/>
        <v>0</v>
      </c>
      <c r="P334" s="171">
        <f>ROUND(Table1[[#This Row],[Column14]]*P$2,2)</f>
        <v>0</v>
      </c>
      <c r="Q334" s="33">
        <f t="shared" si="43"/>
        <v>0</v>
      </c>
      <c r="R334" s="14">
        <v>4578</v>
      </c>
      <c r="S334" s="14">
        <v>47</v>
      </c>
      <c r="T334" s="14">
        <v>11</v>
      </c>
      <c r="U334" s="15">
        <v>1</v>
      </c>
      <c r="V334" s="14" t="s">
        <v>746</v>
      </c>
      <c r="W334" s="16">
        <v>73.352502866075056</v>
      </c>
      <c r="X334" s="17">
        <f t="shared" si="44"/>
        <v>0</v>
      </c>
      <c r="Y334" s="17"/>
      <c r="Z334" s="30">
        <v>4578</v>
      </c>
      <c r="AA334" s="18" t="s">
        <v>746</v>
      </c>
      <c r="AB334" s="18">
        <v>1384</v>
      </c>
      <c r="AC334" s="19">
        <f t="shared" si="45"/>
        <v>18.867795179761874</v>
      </c>
      <c r="AD334" s="15"/>
    </row>
    <row r="335" spans="1:30" hidden="1" x14ac:dyDescent="0.3">
      <c r="A335" s="7">
        <v>4606</v>
      </c>
      <c r="B335" s="8" t="s">
        <v>312</v>
      </c>
      <c r="C335" s="9">
        <v>399</v>
      </c>
      <c r="D335" s="10">
        <v>180503.43</v>
      </c>
      <c r="E335" s="10">
        <v>0</v>
      </c>
      <c r="F335" s="10">
        <v>0</v>
      </c>
      <c r="G335" s="10">
        <v>4800</v>
      </c>
      <c r="H335" s="10">
        <v>0</v>
      </c>
      <c r="I335" s="10">
        <v>0</v>
      </c>
      <c r="J335" s="10">
        <v>0</v>
      </c>
      <c r="K335" s="10">
        <f t="shared" si="40"/>
        <v>175703.43</v>
      </c>
      <c r="L335" s="10">
        <f t="shared" si="41"/>
        <v>440.36</v>
      </c>
      <c r="M335" s="10">
        <f t="shared" si="39"/>
        <v>0</v>
      </c>
      <c r="N335" s="10">
        <f t="shared" si="42"/>
        <v>0</v>
      </c>
      <c r="P335" s="171">
        <f>ROUND(Table1[[#This Row],[Column14]]*P$2,2)</f>
        <v>0</v>
      </c>
      <c r="Q335" s="33">
        <f t="shared" si="43"/>
        <v>0</v>
      </c>
      <c r="R335" s="14">
        <v>4606</v>
      </c>
      <c r="S335" s="14">
        <v>24</v>
      </c>
      <c r="T335" s="14">
        <v>5</v>
      </c>
      <c r="U335" s="15">
        <v>1</v>
      </c>
      <c r="V335" s="14" t="s">
        <v>747</v>
      </c>
      <c r="W335" s="16">
        <v>89.103955107205124</v>
      </c>
      <c r="X335" s="17">
        <f t="shared" si="44"/>
        <v>0</v>
      </c>
      <c r="Y335" s="17"/>
      <c r="Z335" s="30">
        <v>4606</v>
      </c>
      <c r="AA335" s="18" t="s">
        <v>747</v>
      </c>
      <c r="AB335" s="18">
        <v>399</v>
      </c>
      <c r="AC335" s="19">
        <f t="shared" si="45"/>
        <v>4.4779157055368026</v>
      </c>
      <c r="AD335" s="15"/>
    </row>
    <row r="336" spans="1:30" hidden="1" x14ac:dyDescent="0.3">
      <c r="A336" s="7">
        <v>4613</v>
      </c>
      <c r="B336" s="8" t="s">
        <v>313</v>
      </c>
      <c r="C336" s="9">
        <v>3864</v>
      </c>
      <c r="D336" s="10">
        <v>2191770.36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f t="shared" si="40"/>
        <v>2191770.36</v>
      </c>
      <c r="L336" s="10">
        <f t="shared" si="41"/>
        <v>567.23</v>
      </c>
      <c r="M336" s="10">
        <f t="shared" si="39"/>
        <v>0</v>
      </c>
      <c r="N336" s="10">
        <f t="shared" si="42"/>
        <v>0</v>
      </c>
      <c r="P336" s="171">
        <f>ROUND(Table1[[#This Row],[Column14]]*P$2,2)</f>
        <v>0</v>
      </c>
      <c r="Q336" s="33">
        <f t="shared" si="43"/>
        <v>0</v>
      </c>
      <c r="R336" s="14">
        <v>4613</v>
      </c>
      <c r="S336" s="14">
        <v>5</v>
      </c>
      <c r="T336" s="14">
        <v>7</v>
      </c>
      <c r="U336" s="15">
        <v>1</v>
      </c>
      <c r="V336" s="14" t="s">
        <v>748</v>
      </c>
      <c r="W336" s="16">
        <v>183.36295499354827</v>
      </c>
      <c r="X336" s="17">
        <f t="shared" si="44"/>
        <v>0</v>
      </c>
      <c r="Y336" s="17"/>
      <c r="Z336" s="30">
        <v>4613</v>
      </c>
      <c r="AA336" s="18" t="s">
        <v>748</v>
      </c>
      <c r="AB336" s="18">
        <v>3864</v>
      </c>
      <c r="AC336" s="19">
        <f t="shared" si="45"/>
        <v>21.072958821676696</v>
      </c>
      <c r="AD336" s="15"/>
    </row>
    <row r="337" spans="1:30" hidden="1" x14ac:dyDescent="0.3">
      <c r="A337" s="47">
        <v>4620</v>
      </c>
      <c r="B337" s="48" t="s">
        <v>314</v>
      </c>
      <c r="C337" s="49">
        <v>21247</v>
      </c>
      <c r="D337" s="50">
        <v>5185562.97</v>
      </c>
      <c r="E337" s="50">
        <v>0</v>
      </c>
      <c r="F337" s="50">
        <v>0</v>
      </c>
      <c r="G337" s="50">
        <v>0</v>
      </c>
      <c r="H337" s="50">
        <v>0</v>
      </c>
      <c r="I337" s="50">
        <v>0</v>
      </c>
      <c r="J337" s="50">
        <v>0</v>
      </c>
      <c r="K337" s="50">
        <f t="shared" si="40"/>
        <v>5185562.97</v>
      </c>
      <c r="L337" s="50">
        <f t="shared" si="41"/>
        <v>244.06</v>
      </c>
      <c r="M337" s="50">
        <f t="shared" ref="M337:M368" si="46">MAX(ROUND((L337-M$2),2),0)</f>
        <v>0</v>
      </c>
      <c r="N337" s="50">
        <f t="shared" si="42"/>
        <v>0</v>
      </c>
      <c r="O337" s="51"/>
      <c r="P337" s="172">
        <f>ROUND(Table1[[#This Row],[Column14]]*P$2,2)</f>
        <v>0</v>
      </c>
      <c r="Q337" s="52">
        <f t="shared" si="43"/>
        <v>0</v>
      </c>
      <c r="R337" s="53">
        <v>4620</v>
      </c>
      <c r="S337" s="53">
        <v>51</v>
      </c>
      <c r="T337" s="53">
        <v>1</v>
      </c>
      <c r="U337" s="54">
        <v>1</v>
      </c>
      <c r="V337" s="53" t="s">
        <v>749</v>
      </c>
      <c r="W337" s="55">
        <v>100.88534623138794</v>
      </c>
      <c r="X337" s="56">
        <f t="shared" si="44"/>
        <v>0</v>
      </c>
      <c r="Y337" s="56"/>
      <c r="Z337" s="54">
        <v>4620</v>
      </c>
      <c r="AA337" s="53" t="s">
        <v>749</v>
      </c>
      <c r="AB337" s="53">
        <v>21247</v>
      </c>
      <c r="AC337" s="20">
        <f t="shared" si="45"/>
        <v>210.60541291366982</v>
      </c>
      <c r="AD337" s="15">
        <v>54</v>
      </c>
    </row>
    <row r="338" spans="1:30" hidden="1" x14ac:dyDescent="0.3">
      <c r="A338" s="7">
        <v>4627</v>
      </c>
      <c r="B338" s="8" t="s">
        <v>315</v>
      </c>
      <c r="C338" s="9">
        <v>563</v>
      </c>
      <c r="D338" s="10">
        <v>236461.69</v>
      </c>
      <c r="E338" s="10">
        <v>0</v>
      </c>
      <c r="F338" s="10">
        <v>0</v>
      </c>
      <c r="G338" s="10">
        <v>5807</v>
      </c>
      <c r="H338" s="10">
        <v>0</v>
      </c>
      <c r="I338" s="10">
        <v>0</v>
      </c>
      <c r="J338" s="10">
        <v>0</v>
      </c>
      <c r="K338" s="10">
        <f t="shared" si="40"/>
        <v>230654.69</v>
      </c>
      <c r="L338" s="10">
        <f t="shared" si="41"/>
        <v>409.69</v>
      </c>
      <c r="M338" s="10">
        <f t="shared" si="46"/>
        <v>0</v>
      </c>
      <c r="N338" s="10">
        <f t="shared" si="42"/>
        <v>0</v>
      </c>
      <c r="P338" s="171">
        <f>ROUND(Table1[[#This Row],[Column14]]*P$2,2)</f>
        <v>0</v>
      </c>
      <c r="Q338" s="33">
        <f t="shared" si="43"/>
        <v>0</v>
      </c>
      <c r="R338" s="14">
        <v>4627</v>
      </c>
      <c r="S338" s="14">
        <v>30</v>
      </c>
      <c r="T338" s="14">
        <v>2</v>
      </c>
      <c r="U338" s="15">
        <v>3</v>
      </c>
      <c r="V338" s="14" t="s">
        <v>750</v>
      </c>
      <c r="W338" s="22">
        <v>17.41</v>
      </c>
      <c r="X338" s="17">
        <f t="shared" si="44"/>
        <v>0</v>
      </c>
      <c r="Y338" s="17"/>
      <c r="Z338" s="30">
        <v>4627</v>
      </c>
      <c r="AA338" s="18" t="s">
        <v>750</v>
      </c>
      <c r="AB338" s="18">
        <v>563</v>
      </c>
      <c r="AC338" s="19">
        <f t="shared" si="45"/>
        <v>32.337736932797242</v>
      </c>
      <c r="AD338" s="15"/>
    </row>
    <row r="339" spans="1:30" hidden="1" x14ac:dyDescent="0.3">
      <c r="A339" s="7">
        <v>4634</v>
      </c>
      <c r="B339" s="8" t="s">
        <v>316</v>
      </c>
      <c r="C339" s="9">
        <v>512</v>
      </c>
      <c r="D339" s="10">
        <v>144612.69</v>
      </c>
      <c r="E339" s="10">
        <v>1105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f t="shared" si="40"/>
        <v>143507.69</v>
      </c>
      <c r="L339" s="10">
        <f t="shared" si="41"/>
        <v>280.29000000000002</v>
      </c>
      <c r="M339" s="10">
        <f t="shared" si="46"/>
        <v>0</v>
      </c>
      <c r="N339" s="10">
        <f t="shared" si="42"/>
        <v>0</v>
      </c>
      <c r="P339" s="171">
        <f>ROUND(Table1[[#This Row],[Column14]]*P$2,2)</f>
        <v>0</v>
      </c>
      <c r="Q339" s="33">
        <f t="shared" si="43"/>
        <v>0</v>
      </c>
      <c r="R339" s="14">
        <v>4634</v>
      </c>
      <c r="S339" s="14">
        <v>11</v>
      </c>
      <c r="T339" s="14">
        <v>5</v>
      </c>
      <c r="U339" s="15">
        <v>1</v>
      </c>
      <c r="V339" s="14" t="s">
        <v>751</v>
      </c>
      <c r="W339" s="16">
        <v>60.915619042937649</v>
      </c>
      <c r="X339" s="17">
        <f t="shared" si="44"/>
        <v>0</v>
      </c>
      <c r="Y339" s="17"/>
      <c r="Z339" s="30">
        <v>4634</v>
      </c>
      <c r="AA339" s="18" t="s">
        <v>751</v>
      </c>
      <c r="AB339" s="18">
        <v>512</v>
      </c>
      <c r="AC339" s="19">
        <f t="shared" si="45"/>
        <v>8.4050693080719761</v>
      </c>
      <c r="AD339" s="15"/>
    </row>
    <row r="340" spans="1:30" hidden="1" x14ac:dyDescent="0.3">
      <c r="A340" s="7">
        <v>4641</v>
      </c>
      <c r="B340" s="8" t="s">
        <v>317</v>
      </c>
      <c r="C340" s="9">
        <v>929</v>
      </c>
      <c r="D340" s="10">
        <v>518496.32</v>
      </c>
      <c r="E340" s="10">
        <v>2150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f t="shared" si="40"/>
        <v>516346.32</v>
      </c>
      <c r="L340" s="10">
        <f t="shared" si="41"/>
        <v>555.80999999999995</v>
      </c>
      <c r="M340" s="10">
        <f t="shared" si="46"/>
        <v>0</v>
      </c>
      <c r="N340" s="10">
        <f t="shared" si="42"/>
        <v>0</v>
      </c>
      <c r="P340" s="171">
        <f>ROUND(Table1[[#This Row],[Column14]]*P$2,2)</f>
        <v>0</v>
      </c>
      <c r="Q340" s="33">
        <f t="shared" si="43"/>
        <v>0</v>
      </c>
      <c r="R340" s="14">
        <v>4641</v>
      </c>
      <c r="S340" s="14">
        <v>59</v>
      </c>
      <c r="T340" s="14">
        <v>7</v>
      </c>
      <c r="U340" s="15">
        <v>1</v>
      </c>
      <c r="V340" s="14" t="s">
        <v>752</v>
      </c>
      <c r="W340" s="16">
        <v>91.142311436632141</v>
      </c>
      <c r="X340" s="17">
        <f t="shared" si="44"/>
        <v>0</v>
      </c>
      <c r="Y340" s="17"/>
      <c r="Z340" s="30">
        <v>4641</v>
      </c>
      <c r="AA340" s="18" t="s">
        <v>752</v>
      </c>
      <c r="AB340" s="18">
        <v>929</v>
      </c>
      <c r="AC340" s="19">
        <f t="shared" si="45"/>
        <v>10.192850997046516</v>
      </c>
      <c r="AD340" s="15"/>
    </row>
    <row r="341" spans="1:30" hidden="1" x14ac:dyDescent="0.3">
      <c r="A341" s="7">
        <v>4753</v>
      </c>
      <c r="B341" s="8" t="s">
        <v>320</v>
      </c>
      <c r="C341" s="9">
        <v>2720</v>
      </c>
      <c r="D341" s="10">
        <v>1053079.55</v>
      </c>
      <c r="E341" s="10">
        <v>104178.67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f t="shared" si="40"/>
        <v>948900.88</v>
      </c>
      <c r="L341" s="10">
        <f t="shared" si="41"/>
        <v>348.86</v>
      </c>
      <c r="M341" s="10">
        <f t="shared" si="46"/>
        <v>0</v>
      </c>
      <c r="N341" s="10">
        <f t="shared" si="42"/>
        <v>0</v>
      </c>
      <c r="P341" s="171">
        <f>ROUND(Table1[[#This Row],[Column14]]*P$2,2)</f>
        <v>0</v>
      </c>
      <c r="Q341" s="33">
        <f t="shared" si="43"/>
        <v>0</v>
      </c>
      <c r="R341" s="14">
        <v>4753</v>
      </c>
      <c r="S341" s="14">
        <v>56</v>
      </c>
      <c r="T341" s="14">
        <v>5</v>
      </c>
      <c r="U341" s="15">
        <v>1</v>
      </c>
      <c r="V341" s="14" t="s">
        <v>754</v>
      </c>
      <c r="W341" s="16">
        <v>239.98548375078184</v>
      </c>
      <c r="X341" s="17">
        <f t="shared" si="44"/>
        <v>0</v>
      </c>
      <c r="Y341" s="17"/>
      <c r="Z341" s="30">
        <v>4753</v>
      </c>
      <c r="AA341" s="18" t="s">
        <v>754</v>
      </c>
      <c r="AB341" s="18">
        <v>2720</v>
      </c>
      <c r="AC341" s="19">
        <f t="shared" si="45"/>
        <v>11.334018864343658</v>
      </c>
      <c r="AD341" s="15"/>
    </row>
    <row r="342" spans="1:30" hidden="1" x14ac:dyDescent="0.3">
      <c r="A342" s="7">
        <v>4781</v>
      </c>
      <c r="B342" s="8" t="s">
        <v>322</v>
      </c>
      <c r="C342" s="9">
        <v>2464</v>
      </c>
      <c r="D342" s="10">
        <v>1157580.18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f t="shared" si="40"/>
        <v>1157580.18</v>
      </c>
      <c r="L342" s="10">
        <f t="shared" si="41"/>
        <v>469.8</v>
      </c>
      <c r="M342" s="10">
        <f t="shared" si="46"/>
        <v>0</v>
      </c>
      <c r="N342" s="10">
        <f t="shared" si="42"/>
        <v>0</v>
      </c>
      <c r="P342" s="171">
        <f>ROUND(Table1[[#This Row],[Column14]]*P$2,2)</f>
        <v>0</v>
      </c>
      <c r="Q342" s="33">
        <f t="shared" si="43"/>
        <v>0</v>
      </c>
      <c r="R342" s="14">
        <v>4781</v>
      </c>
      <c r="S342" s="14">
        <v>43</v>
      </c>
      <c r="T342" s="14">
        <v>9</v>
      </c>
      <c r="U342" s="15">
        <v>1</v>
      </c>
      <c r="V342" s="14" t="s">
        <v>756</v>
      </c>
      <c r="W342" s="16">
        <v>387.64280062923075</v>
      </c>
      <c r="X342" s="17">
        <f t="shared" si="44"/>
        <v>0</v>
      </c>
      <c r="Y342" s="17"/>
      <c r="Z342" s="30">
        <v>4781</v>
      </c>
      <c r="AA342" s="18" t="s">
        <v>756</v>
      </c>
      <c r="AB342" s="18">
        <v>2464</v>
      </c>
      <c r="AC342" s="19">
        <f t="shared" si="45"/>
        <v>6.3563672432465621</v>
      </c>
      <c r="AD342" s="15"/>
    </row>
    <row r="343" spans="1:30" hidden="1" x14ac:dyDescent="0.3">
      <c r="A343" s="7">
        <v>4795</v>
      </c>
      <c r="B343" s="8" t="s">
        <v>323</v>
      </c>
      <c r="C343" s="9">
        <v>492</v>
      </c>
      <c r="D343" s="10">
        <v>274772.09000000003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40"/>
        <v>274772.09000000003</v>
      </c>
      <c r="L343" s="10">
        <f t="shared" si="41"/>
        <v>558.48</v>
      </c>
      <c r="M343" s="10">
        <f t="shared" si="46"/>
        <v>0</v>
      </c>
      <c r="N343" s="10">
        <f t="shared" si="42"/>
        <v>0</v>
      </c>
      <c r="P343" s="171">
        <f>ROUND(Table1[[#This Row],[Column14]]*P$2,2)</f>
        <v>0</v>
      </c>
      <c r="Q343" s="33">
        <f t="shared" si="43"/>
        <v>0</v>
      </c>
      <c r="R343" s="14">
        <v>4795</v>
      </c>
      <c r="S343" s="14">
        <v>60</v>
      </c>
      <c r="T343" s="14">
        <v>9</v>
      </c>
      <c r="U343" s="15">
        <v>1</v>
      </c>
      <c r="V343" s="14" t="s">
        <v>757</v>
      </c>
      <c r="W343" s="16">
        <v>283.16992551623406</v>
      </c>
      <c r="X343" s="17">
        <f t="shared" si="44"/>
        <v>0</v>
      </c>
      <c r="Y343" s="17"/>
      <c r="Z343" s="30">
        <v>4795</v>
      </c>
      <c r="AA343" s="18" t="s">
        <v>757</v>
      </c>
      <c r="AB343" s="18">
        <v>492</v>
      </c>
      <c r="AC343" s="19">
        <f t="shared" si="45"/>
        <v>1.7374726468676271</v>
      </c>
      <c r="AD343" s="15"/>
    </row>
    <row r="344" spans="1:30" hidden="1" x14ac:dyDescent="0.3">
      <c r="A344" s="7">
        <v>4802</v>
      </c>
      <c r="B344" s="8" t="s">
        <v>324</v>
      </c>
      <c r="C344" s="9">
        <v>2281</v>
      </c>
      <c r="D344" s="10">
        <v>1213860.2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f t="shared" si="40"/>
        <v>1213860.2</v>
      </c>
      <c r="L344" s="10">
        <f t="shared" si="41"/>
        <v>532.16</v>
      </c>
      <c r="M344" s="10">
        <f t="shared" si="46"/>
        <v>0</v>
      </c>
      <c r="N344" s="10">
        <f t="shared" si="42"/>
        <v>0</v>
      </c>
      <c r="P344" s="171">
        <f>ROUND(Table1[[#This Row],[Column14]]*P$2,2)</f>
        <v>0</v>
      </c>
      <c r="Q344" s="33">
        <f t="shared" si="43"/>
        <v>0</v>
      </c>
      <c r="R344" s="14">
        <v>4802</v>
      </c>
      <c r="S344" s="14">
        <v>3</v>
      </c>
      <c r="T344" s="14">
        <v>11</v>
      </c>
      <c r="U344" s="15">
        <v>1</v>
      </c>
      <c r="V344" s="14" t="s">
        <v>758</v>
      </c>
      <c r="W344" s="16">
        <v>242.1884830219754</v>
      </c>
      <c r="X344" s="17">
        <f t="shared" si="44"/>
        <v>0</v>
      </c>
      <c r="Y344" s="17"/>
      <c r="Z344" s="30">
        <v>4802</v>
      </c>
      <c r="AA344" s="18" t="s">
        <v>758</v>
      </c>
      <c r="AB344" s="18">
        <v>2281</v>
      </c>
      <c r="AC344" s="19">
        <f t="shared" si="45"/>
        <v>9.4182843524934636</v>
      </c>
      <c r="AD344" s="15"/>
    </row>
    <row r="345" spans="1:30" hidden="1" x14ac:dyDescent="0.3">
      <c r="A345" s="7">
        <v>4851</v>
      </c>
      <c r="B345" s="8" t="s">
        <v>327</v>
      </c>
      <c r="C345" s="9">
        <v>1459</v>
      </c>
      <c r="D345" s="10">
        <v>728503.08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40"/>
        <v>728503.08</v>
      </c>
      <c r="L345" s="10">
        <f t="shared" si="41"/>
        <v>499.32</v>
      </c>
      <c r="M345" s="10">
        <f t="shared" si="46"/>
        <v>0</v>
      </c>
      <c r="N345" s="10">
        <f t="shared" si="42"/>
        <v>0</v>
      </c>
      <c r="P345" s="171">
        <f>ROUND(Table1[[#This Row],[Column14]]*P$2,2)</f>
        <v>0</v>
      </c>
      <c r="Q345" s="33">
        <f t="shared" si="43"/>
        <v>0</v>
      </c>
      <c r="R345" s="14">
        <v>4851</v>
      </c>
      <c r="S345" s="14">
        <v>52</v>
      </c>
      <c r="T345" s="14">
        <v>3</v>
      </c>
      <c r="U345" s="15">
        <v>1</v>
      </c>
      <c r="V345" s="14" t="s">
        <v>760</v>
      </c>
      <c r="W345" s="16">
        <v>260.97624841736717</v>
      </c>
      <c r="X345" s="17">
        <f t="shared" si="44"/>
        <v>0</v>
      </c>
      <c r="Y345" s="17"/>
      <c r="Z345" s="30">
        <v>4851</v>
      </c>
      <c r="AA345" s="18" t="s">
        <v>760</v>
      </c>
      <c r="AB345" s="18">
        <v>1459</v>
      </c>
      <c r="AC345" s="19">
        <f t="shared" si="45"/>
        <v>5.5905470664391235</v>
      </c>
      <c r="AD345" s="15"/>
    </row>
    <row r="346" spans="1:30" hidden="1" x14ac:dyDescent="0.3">
      <c r="A346" s="47">
        <v>3122</v>
      </c>
      <c r="B346" s="48" t="s">
        <v>205</v>
      </c>
      <c r="C346" s="49">
        <v>432</v>
      </c>
      <c r="D346" s="50">
        <v>159295.88</v>
      </c>
      <c r="E346" s="50">
        <v>0</v>
      </c>
      <c r="F346" s="50">
        <v>0</v>
      </c>
      <c r="G346" s="50">
        <v>0</v>
      </c>
      <c r="H346" s="50">
        <v>0</v>
      </c>
      <c r="I346" s="50">
        <v>0</v>
      </c>
      <c r="J346" s="50">
        <v>0</v>
      </c>
      <c r="K346" s="50">
        <f t="shared" si="40"/>
        <v>159295.88</v>
      </c>
      <c r="L346" s="50">
        <f t="shared" si="41"/>
        <v>368.74</v>
      </c>
      <c r="M346" s="50">
        <f t="shared" si="46"/>
        <v>0</v>
      </c>
      <c r="N346" s="50">
        <f t="shared" si="42"/>
        <v>0</v>
      </c>
      <c r="O346" s="51"/>
      <c r="P346" s="172">
        <f>ROUND(Table1[[#This Row],[Column14]]*P$2,2)</f>
        <v>0</v>
      </c>
      <c r="Q346" s="52">
        <f t="shared" si="43"/>
        <v>0</v>
      </c>
      <c r="R346" s="53">
        <v>3122</v>
      </c>
      <c r="S346" s="53">
        <v>67</v>
      </c>
      <c r="T346" s="53">
        <v>1</v>
      </c>
      <c r="U346" s="54">
        <v>3</v>
      </c>
      <c r="V346" s="53" t="s">
        <v>761</v>
      </c>
      <c r="W346" s="61">
        <v>6.49</v>
      </c>
      <c r="X346" s="56">
        <f t="shared" si="44"/>
        <v>0</v>
      </c>
      <c r="Y346" s="56"/>
      <c r="Z346" s="54">
        <v>3122</v>
      </c>
      <c r="AA346" s="53" t="s">
        <v>761</v>
      </c>
      <c r="AB346" s="53">
        <v>432</v>
      </c>
      <c r="AC346" s="20">
        <f t="shared" si="45"/>
        <v>66.563944530046228</v>
      </c>
      <c r="AD346" s="15">
        <v>15</v>
      </c>
    </row>
    <row r="347" spans="1:30" hidden="1" x14ac:dyDescent="0.3">
      <c r="A347" s="7">
        <v>4865</v>
      </c>
      <c r="B347" s="8" t="s">
        <v>328</v>
      </c>
      <c r="C347" s="9">
        <v>455</v>
      </c>
      <c r="D347" s="10">
        <v>214914.26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 t="shared" si="40"/>
        <v>214914.26</v>
      </c>
      <c r="L347" s="10">
        <f t="shared" si="41"/>
        <v>472.34</v>
      </c>
      <c r="M347" s="10">
        <f t="shared" si="46"/>
        <v>0</v>
      </c>
      <c r="N347" s="10">
        <f t="shared" si="42"/>
        <v>0</v>
      </c>
      <c r="P347" s="171">
        <f>ROUND(Table1[[#This Row],[Column14]]*P$2,2)</f>
        <v>0</v>
      </c>
      <c r="Q347" s="33">
        <f t="shared" si="43"/>
        <v>0</v>
      </c>
      <c r="R347" s="14">
        <v>4865</v>
      </c>
      <c r="S347" s="14">
        <v>11</v>
      </c>
      <c r="T347" s="14">
        <v>5</v>
      </c>
      <c r="U347" s="15">
        <v>1</v>
      </c>
      <c r="V347" s="14" t="s">
        <v>762</v>
      </c>
      <c r="W347" s="16">
        <v>75.809053976879426</v>
      </c>
      <c r="X347" s="17">
        <f t="shared" si="44"/>
        <v>0</v>
      </c>
      <c r="Y347" s="17"/>
      <c r="Z347" s="30">
        <v>4865</v>
      </c>
      <c r="AA347" s="18" t="s">
        <v>762</v>
      </c>
      <c r="AB347" s="18">
        <v>455</v>
      </c>
      <c r="AC347" s="19">
        <f t="shared" si="45"/>
        <v>6.001921619266847</v>
      </c>
      <c r="AD347" s="15"/>
    </row>
    <row r="348" spans="1:30" hidden="1" x14ac:dyDescent="0.3">
      <c r="A348" s="7">
        <v>4872</v>
      </c>
      <c r="B348" s="8" t="s">
        <v>329</v>
      </c>
      <c r="C348" s="9">
        <v>1660</v>
      </c>
      <c r="D348" s="10">
        <v>559798.18000000005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f t="shared" si="40"/>
        <v>559798.18000000005</v>
      </c>
      <c r="L348" s="10">
        <f t="shared" si="41"/>
        <v>337.23</v>
      </c>
      <c r="M348" s="10">
        <f t="shared" si="46"/>
        <v>0</v>
      </c>
      <c r="N348" s="10">
        <f t="shared" si="42"/>
        <v>0</v>
      </c>
      <c r="P348" s="171">
        <f>ROUND(Table1[[#This Row],[Column14]]*P$2,2)</f>
        <v>0</v>
      </c>
      <c r="Q348" s="33">
        <f t="shared" si="43"/>
        <v>0</v>
      </c>
      <c r="R348" s="14">
        <v>4872</v>
      </c>
      <c r="S348" s="14">
        <v>20</v>
      </c>
      <c r="T348" s="14">
        <v>6</v>
      </c>
      <c r="U348" s="15">
        <v>1</v>
      </c>
      <c r="V348" s="14" t="s">
        <v>763</v>
      </c>
      <c r="W348" s="16">
        <v>111.91977963314113</v>
      </c>
      <c r="X348" s="17">
        <f t="shared" si="44"/>
        <v>0</v>
      </c>
      <c r="Y348" s="17"/>
      <c r="Z348" s="30">
        <v>4872</v>
      </c>
      <c r="AA348" s="18" t="s">
        <v>763</v>
      </c>
      <c r="AB348" s="18">
        <v>1660</v>
      </c>
      <c r="AC348" s="19">
        <f t="shared" si="45"/>
        <v>14.832052077311712</v>
      </c>
      <c r="AD348" s="15"/>
    </row>
    <row r="349" spans="1:30" hidden="1" x14ac:dyDescent="0.3">
      <c r="A349" s="7">
        <v>4893</v>
      </c>
      <c r="B349" s="8" t="s">
        <v>330</v>
      </c>
      <c r="C349" s="9">
        <v>3211</v>
      </c>
      <c r="D349" s="10">
        <v>1325436.6599999999</v>
      </c>
      <c r="E349" s="10">
        <v>0</v>
      </c>
      <c r="F349" s="10">
        <v>27681.05</v>
      </c>
      <c r="G349" s="10">
        <v>13893.09</v>
      </c>
      <c r="H349" s="10">
        <v>0</v>
      </c>
      <c r="I349" s="10">
        <v>0</v>
      </c>
      <c r="J349" s="10">
        <v>0</v>
      </c>
      <c r="K349" s="10">
        <f t="shared" si="40"/>
        <v>1283862.5199999998</v>
      </c>
      <c r="L349" s="10">
        <f t="shared" si="41"/>
        <v>399.83</v>
      </c>
      <c r="M349" s="10">
        <f t="shared" si="46"/>
        <v>0</v>
      </c>
      <c r="N349" s="10">
        <f t="shared" si="42"/>
        <v>0</v>
      </c>
      <c r="P349" s="171">
        <f>ROUND(Table1[[#This Row],[Column14]]*P$2,2)</f>
        <v>0</v>
      </c>
      <c r="Q349" s="33">
        <f t="shared" si="43"/>
        <v>0</v>
      </c>
      <c r="R349" s="14">
        <v>4893</v>
      </c>
      <c r="S349" s="14">
        <v>47</v>
      </c>
      <c r="T349" s="14">
        <v>11</v>
      </c>
      <c r="U349" s="15">
        <v>1</v>
      </c>
      <c r="V349" s="14" t="s">
        <v>764</v>
      </c>
      <c r="W349" s="16">
        <v>143.9633308826759</v>
      </c>
      <c r="X349" s="17">
        <f t="shared" si="44"/>
        <v>0</v>
      </c>
      <c r="Y349" s="17"/>
      <c r="Z349" s="30">
        <v>4893</v>
      </c>
      <c r="AA349" s="18" t="s">
        <v>764</v>
      </c>
      <c r="AB349" s="18">
        <v>3211</v>
      </c>
      <c r="AC349" s="19">
        <f t="shared" si="45"/>
        <v>22.304290824007335</v>
      </c>
      <c r="AD349" s="15"/>
    </row>
    <row r="350" spans="1:30" hidden="1" x14ac:dyDescent="0.3">
      <c r="A350" s="7">
        <v>3850</v>
      </c>
      <c r="B350" s="8" t="s">
        <v>255</v>
      </c>
      <c r="C350" s="9">
        <v>699</v>
      </c>
      <c r="D350" s="10">
        <v>319458.25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f t="shared" si="40"/>
        <v>319458.25</v>
      </c>
      <c r="L350" s="10">
        <f t="shared" si="41"/>
        <v>457.02</v>
      </c>
      <c r="M350" s="10">
        <f t="shared" si="46"/>
        <v>0</v>
      </c>
      <c r="N350" s="10">
        <f t="shared" si="42"/>
        <v>0</v>
      </c>
      <c r="P350" s="171">
        <f>ROUND(Table1[[#This Row],[Column14]]*P$2,2)</f>
        <v>0</v>
      </c>
      <c r="Q350" s="33">
        <f t="shared" si="43"/>
        <v>0</v>
      </c>
      <c r="R350" s="14">
        <v>3850</v>
      </c>
      <c r="S350" s="14">
        <v>22</v>
      </c>
      <c r="T350" s="14">
        <v>3</v>
      </c>
      <c r="U350" s="15">
        <v>1</v>
      </c>
      <c r="V350" s="14" t="s">
        <v>767</v>
      </c>
      <c r="W350" s="16">
        <v>198.12592893753177</v>
      </c>
      <c r="X350" s="17">
        <f t="shared" si="44"/>
        <v>0</v>
      </c>
      <c r="Y350" s="17"/>
      <c r="Z350" s="30">
        <v>3850</v>
      </c>
      <c r="AA350" s="18" t="s">
        <v>767</v>
      </c>
      <c r="AB350" s="18">
        <v>699</v>
      </c>
      <c r="AC350" s="19">
        <f t="shared" si="45"/>
        <v>3.5280591679668118</v>
      </c>
      <c r="AD350" s="15"/>
    </row>
    <row r="351" spans="1:30" hidden="1" x14ac:dyDescent="0.3">
      <c r="A351" s="7">
        <v>4956</v>
      </c>
      <c r="B351" s="8" t="s">
        <v>332</v>
      </c>
      <c r="C351" s="9">
        <v>975</v>
      </c>
      <c r="D351" s="10">
        <v>532746.74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40"/>
        <v>532746.74</v>
      </c>
      <c r="L351" s="10">
        <f t="shared" si="41"/>
        <v>546.41</v>
      </c>
      <c r="M351" s="10">
        <f t="shared" si="46"/>
        <v>0</v>
      </c>
      <c r="N351" s="10">
        <f t="shared" si="42"/>
        <v>0</v>
      </c>
      <c r="P351" s="171">
        <f>ROUND(Table1[[#This Row],[Column14]]*P$2,2)</f>
        <v>0</v>
      </c>
      <c r="Q351" s="33">
        <f t="shared" si="43"/>
        <v>0</v>
      </c>
      <c r="R351" s="14">
        <v>4956</v>
      </c>
      <c r="S351" s="14">
        <v>20</v>
      </c>
      <c r="T351" s="14">
        <v>6</v>
      </c>
      <c r="U351" s="15">
        <v>1</v>
      </c>
      <c r="V351" s="14" t="s">
        <v>768</v>
      </c>
      <c r="W351" s="16">
        <v>126.96554536665808</v>
      </c>
      <c r="X351" s="17">
        <f t="shared" si="44"/>
        <v>0</v>
      </c>
      <c r="Y351" s="17"/>
      <c r="Z351" s="30">
        <v>4956</v>
      </c>
      <c r="AA351" s="18" t="s">
        <v>768</v>
      </c>
      <c r="AB351" s="18">
        <v>975</v>
      </c>
      <c r="AC351" s="19">
        <f t="shared" si="45"/>
        <v>7.6792487062875319</v>
      </c>
      <c r="AD351" s="15"/>
    </row>
    <row r="352" spans="1:30" hidden="1" x14ac:dyDescent="0.3">
      <c r="A352" s="7">
        <v>4963</v>
      </c>
      <c r="B352" s="8" t="s">
        <v>333</v>
      </c>
      <c r="C352" s="9">
        <v>568</v>
      </c>
      <c r="D352" s="10">
        <v>312076.13</v>
      </c>
      <c r="E352" s="10">
        <v>38309.81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40"/>
        <v>273766.32</v>
      </c>
      <c r="L352" s="10">
        <f t="shared" si="41"/>
        <v>481.98</v>
      </c>
      <c r="M352" s="10">
        <f t="shared" si="46"/>
        <v>0</v>
      </c>
      <c r="N352" s="10">
        <f t="shared" si="42"/>
        <v>0</v>
      </c>
      <c r="P352" s="171">
        <f>ROUND(Table1[[#This Row],[Column14]]*P$2,2)</f>
        <v>0</v>
      </c>
      <c r="Q352" s="33">
        <f t="shared" si="43"/>
        <v>0</v>
      </c>
      <c r="R352" s="14">
        <v>4963</v>
      </c>
      <c r="S352" s="14">
        <v>49</v>
      </c>
      <c r="T352" s="14">
        <v>5</v>
      </c>
      <c r="U352" s="15">
        <v>1</v>
      </c>
      <c r="V352" s="14" t="s">
        <v>769</v>
      </c>
      <c r="W352" s="16">
        <v>154.48594756013927</v>
      </c>
      <c r="X352" s="17">
        <f t="shared" si="44"/>
        <v>0</v>
      </c>
      <c r="Y352" s="17"/>
      <c r="Z352" s="30">
        <v>4963</v>
      </c>
      <c r="AA352" s="18" t="s">
        <v>769</v>
      </c>
      <c r="AB352" s="18">
        <v>568</v>
      </c>
      <c r="AC352" s="19">
        <f t="shared" si="45"/>
        <v>3.6767098171106167</v>
      </c>
      <c r="AD352" s="15"/>
    </row>
    <row r="353" spans="1:30" hidden="1" x14ac:dyDescent="0.3">
      <c r="A353" s="7">
        <v>2422</v>
      </c>
      <c r="B353" s="8" t="s">
        <v>158</v>
      </c>
      <c r="C353" s="9">
        <v>1591</v>
      </c>
      <c r="D353" s="10">
        <v>551366.68999999994</v>
      </c>
      <c r="E353" s="10">
        <v>8806.02</v>
      </c>
      <c r="F353" s="10">
        <v>0</v>
      </c>
      <c r="G353" s="10">
        <v>3357.32</v>
      </c>
      <c r="H353" s="10">
        <v>0</v>
      </c>
      <c r="I353" s="10">
        <v>0</v>
      </c>
      <c r="J353" s="10">
        <v>0</v>
      </c>
      <c r="K353" s="10">
        <f t="shared" si="40"/>
        <v>539203.35</v>
      </c>
      <c r="L353" s="10">
        <f t="shared" si="41"/>
        <v>338.91</v>
      </c>
      <c r="M353" s="10">
        <f t="shared" si="46"/>
        <v>0</v>
      </c>
      <c r="N353" s="10">
        <f t="shared" si="42"/>
        <v>0</v>
      </c>
      <c r="P353" s="171">
        <f>ROUND(Table1[[#This Row],[Column14]]*P$2,2)</f>
        <v>0</v>
      </c>
      <c r="Q353" s="33">
        <f t="shared" si="43"/>
        <v>0</v>
      </c>
      <c r="R353" s="14">
        <v>2422</v>
      </c>
      <c r="S353" s="14">
        <v>55</v>
      </c>
      <c r="T353" s="14">
        <v>11</v>
      </c>
      <c r="U353" s="15">
        <v>1</v>
      </c>
      <c r="V353" s="14" t="s">
        <v>771</v>
      </c>
      <c r="W353" s="16">
        <v>84.990505657925837</v>
      </c>
      <c r="X353" s="17">
        <f t="shared" si="44"/>
        <v>0</v>
      </c>
      <c r="Y353" s="17"/>
      <c r="Z353" s="30">
        <v>2422</v>
      </c>
      <c r="AA353" s="18" t="s">
        <v>771</v>
      </c>
      <c r="AB353" s="18">
        <v>1591</v>
      </c>
      <c r="AC353" s="19">
        <f t="shared" si="45"/>
        <v>18.719738018779871</v>
      </c>
      <c r="AD353" s="15"/>
    </row>
    <row r="354" spans="1:30" hidden="1" x14ac:dyDescent="0.3">
      <c r="A354" s="7">
        <v>5019</v>
      </c>
      <c r="B354" s="8" t="s">
        <v>335</v>
      </c>
      <c r="C354" s="9">
        <v>1150</v>
      </c>
      <c r="D354" s="10">
        <v>603400.04</v>
      </c>
      <c r="E354" s="10">
        <v>0</v>
      </c>
      <c r="F354" s="10">
        <v>257.45999999999998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40"/>
        <v>603142.58000000007</v>
      </c>
      <c r="L354" s="10">
        <f t="shared" si="41"/>
        <v>524.47</v>
      </c>
      <c r="M354" s="10">
        <f t="shared" si="46"/>
        <v>0</v>
      </c>
      <c r="N354" s="10">
        <f t="shared" si="42"/>
        <v>0</v>
      </c>
      <c r="P354" s="171">
        <f>ROUND(Table1[[#This Row],[Column14]]*P$2,2)</f>
        <v>0</v>
      </c>
      <c r="Q354" s="33">
        <f t="shared" si="43"/>
        <v>0</v>
      </c>
      <c r="R354" s="14">
        <v>5019</v>
      </c>
      <c r="S354" s="14">
        <v>48</v>
      </c>
      <c r="T354" s="14">
        <v>11</v>
      </c>
      <c r="U354" s="15">
        <v>1</v>
      </c>
      <c r="V354" s="14" t="s">
        <v>772</v>
      </c>
      <c r="W354" s="16">
        <v>149.2948601490007</v>
      </c>
      <c r="X354" s="17">
        <f t="shared" si="44"/>
        <v>0</v>
      </c>
      <c r="Y354" s="17"/>
      <c r="Z354" s="30">
        <v>5019</v>
      </c>
      <c r="AA354" s="18" t="s">
        <v>772</v>
      </c>
      <c r="AB354" s="18">
        <v>1150</v>
      </c>
      <c r="AC354" s="19">
        <f t="shared" si="45"/>
        <v>7.7028773720157941</v>
      </c>
      <c r="AD354" s="15"/>
    </row>
    <row r="355" spans="1:30" hidden="1" x14ac:dyDescent="0.3">
      <c r="A355" s="47">
        <v>5026</v>
      </c>
      <c r="B355" s="48" t="s">
        <v>336</v>
      </c>
      <c r="C355" s="49">
        <v>829</v>
      </c>
      <c r="D355" s="50">
        <v>74330.89</v>
      </c>
      <c r="E355" s="50">
        <v>0</v>
      </c>
      <c r="F355" s="50">
        <v>0</v>
      </c>
      <c r="G355" s="50">
        <v>0</v>
      </c>
      <c r="H355" s="50">
        <v>0</v>
      </c>
      <c r="I355" s="50">
        <v>0</v>
      </c>
      <c r="J355" s="50">
        <v>0</v>
      </c>
      <c r="K355" s="50">
        <f t="shared" si="40"/>
        <v>74330.89</v>
      </c>
      <c r="L355" s="50">
        <f t="shared" si="41"/>
        <v>89.66</v>
      </c>
      <c r="M355" s="50">
        <f t="shared" si="46"/>
        <v>0</v>
      </c>
      <c r="N355" s="50">
        <f t="shared" si="42"/>
        <v>0</v>
      </c>
      <c r="O355" s="51"/>
      <c r="P355" s="172">
        <f>ROUND(Table1[[#This Row],[Column14]]*P$2,2)</f>
        <v>0</v>
      </c>
      <c r="Q355" s="52">
        <f t="shared" si="43"/>
        <v>0</v>
      </c>
      <c r="R355" s="53">
        <v>5026</v>
      </c>
      <c r="S355" s="53">
        <v>40</v>
      </c>
      <c r="T355" s="53">
        <v>1</v>
      </c>
      <c r="U355" s="54">
        <v>1</v>
      </c>
      <c r="V355" s="53" t="s">
        <v>773</v>
      </c>
      <c r="W355" s="55">
        <v>2.5312401304716472</v>
      </c>
      <c r="X355" s="56">
        <f t="shared" si="44"/>
        <v>0</v>
      </c>
      <c r="Y355" s="56"/>
      <c r="Z355" s="54">
        <v>5026</v>
      </c>
      <c r="AA355" s="53" t="s">
        <v>773</v>
      </c>
      <c r="AB355" s="53">
        <v>829</v>
      </c>
      <c r="AC355" s="20">
        <f t="shared" si="45"/>
        <v>327.50744981493796</v>
      </c>
      <c r="AD355" s="15">
        <v>60</v>
      </c>
    </row>
    <row r="356" spans="1:30" hidden="1" x14ac:dyDescent="0.3">
      <c r="A356" s="47">
        <v>5068</v>
      </c>
      <c r="B356" s="48" t="s">
        <v>338</v>
      </c>
      <c r="C356" s="49">
        <v>1092</v>
      </c>
      <c r="D356" s="50">
        <v>405030.36</v>
      </c>
      <c r="E356" s="50">
        <v>0</v>
      </c>
      <c r="F356" s="50">
        <v>0</v>
      </c>
      <c r="G356" s="50">
        <v>0</v>
      </c>
      <c r="H356" s="50">
        <v>0</v>
      </c>
      <c r="I356" s="50">
        <v>0</v>
      </c>
      <c r="J356" s="50">
        <v>0</v>
      </c>
      <c r="K356" s="50">
        <f t="shared" si="40"/>
        <v>405030.36</v>
      </c>
      <c r="L356" s="50">
        <f t="shared" si="41"/>
        <v>370.91</v>
      </c>
      <c r="M356" s="50">
        <f t="shared" si="46"/>
        <v>0</v>
      </c>
      <c r="N356" s="50">
        <f t="shared" si="42"/>
        <v>0</v>
      </c>
      <c r="O356" s="51"/>
      <c r="P356" s="172">
        <f>ROUND(Table1[[#This Row],[Column14]]*P$2,2)</f>
        <v>0</v>
      </c>
      <c r="Q356" s="52">
        <f t="shared" si="43"/>
        <v>0</v>
      </c>
      <c r="R356" s="53">
        <v>5068</v>
      </c>
      <c r="S356" s="53">
        <v>30</v>
      </c>
      <c r="T356" s="53">
        <v>2</v>
      </c>
      <c r="U356" s="54">
        <v>3</v>
      </c>
      <c r="V356" s="53" t="s">
        <v>774</v>
      </c>
      <c r="W356" s="60">
        <v>17.989999999999998</v>
      </c>
      <c r="X356" s="56">
        <f t="shared" si="44"/>
        <v>0</v>
      </c>
      <c r="Y356" s="56"/>
      <c r="Z356" s="54">
        <v>5068</v>
      </c>
      <c r="AA356" s="53" t="s">
        <v>774</v>
      </c>
      <c r="AB356" s="53">
        <v>1092</v>
      </c>
      <c r="AC356" s="20">
        <f t="shared" si="45"/>
        <v>60.70038910505837</v>
      </c>
      <c r="AD356" s="15">
        <v>8</v>
      </c>
    </row>
    <row r="357" spans="1:30" hidden="1" x14ac:dyDescent="0.3">
      <c r="A357" s="7">
        <v>5100</v>
      </c>
      <c r="B357" s="8" t="s">
        <v>339</v>
      </c>
      <c r="C357" s="9">
        <v>2734</v>
      </c>
      <c r="D357" s="10">
        <v>1123730.8</v>
      </c>
      <c r="E357" s="10">
        <v>1100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40"/>
        <v>1122630.8</v>
      </c>
      <c r="L357" s="10">
        <f t="shared" si="41"/>
        <v>410.62</v>
      </c>
      <c r="M357" s="10">
        <f t="shared" si="46"/>
        <v>0</v>
      </c>
      <c r="N357" s="10">
        <f t="shared" si="42"/>
        <v>0</v>
      </c>
      <c r="P357" s="171">
        <f>ROUND(Table1[[#This Row],[Column14]]*P$2,2)</f>
        <v>0</v>
      </c>
      <c r="Q357" s="33">
        <f t="shared" si="43"/>
        <v>0</v>
      </c>
      <c r="R357" s="14">
        <v>5100</v>
      </c>
      <c r="S357" s="14">
        <v>56</v>
      </c>
      <c r="T357" s="14">
        <v>5</v>
      </c>
      <c r="U357" s="15">
        <v>1</v>
      </c>
      <c r="V357" s="14" t="s">
        <v>775</v>
      </c>
      <c r="W357" s="16">
        <v>232.90734451807498</v>
      </c>
      <c r="X357" s="17">
        <f t="shared" si="44"/>
        <v>0</v>
      </c>
      <c r="Y357" s="17"/>
      <c r="Z357" s="30">
        <v>5100</v>
      </c>
      <c r="AA357" s="18" t="s">
        <v>775</v>
      </c>
      <c r="AB357" s="18">
        <v>2734</v>
      </c>
      <c r="AC357" s="19">
        <f t="shared" si="45"/>
        <v>11.738573575930429</v>
      </c>
      <c r="AD357" s="15"/>
    </row>
    <row r="358" spans="1:30" hidden="1" x14ac:dyDescent="0.3">
      <c r="A358" s="7">
        <v>5138</v>
      </c>
      <c r="B358" s="8" t="s">
        <v>342</v>
      </c>
      <c r="C358" s="9">
        <v>2363</v>
      </c>
      <c r="D358" s="10">
        <v>973103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40"/>
        <v>973103</v>
      </c>
      <c r="L358" s="10">
        <f t="shared" si="41"/>
        <v>411.81</v>
      </c>
      <c r="M358" s="10">
        <f t="shared" si="46"/>
        <v>0</v>
      </c>
      <c r="N358" s="10">
        <f t="shared" si="42"/>
        <v>0</v>
      </c>
      <c r="P358" s="171">
        <f>ROUND(Table1[[#This Row],[Column14]]*P$2,2)</f>
        <v>0</v>
      </c>
      <c r="Q358" s="33">
        <f t="shared" si="43"/>
        <v>0</v>
      </c>
      <c r="R358" s="14">
        <v>5138</v>
      </c>
      <c r="S358" s="14">
        <v>44</v>
      </c>
      <c r="T358" s="14">
        <v>7</v>
      </c>
      <c r="U358" s="15">
        <v>1</v>
      </c>
      <c r="V358" s="14" t="s">
        <v>778</v>
      </c>
      <c r="W358" s="16">
        <v>168.12075079237434</v>
      </c>
      <c r="X358" s="17">
        <f t="shared" si="44"/>
        <v>0</v>
      </c>
      <c r="Y358" s="17"/>
      <c r="Z358" s="30">
        <v>5138</v>
      </c>
      <c r="AA358" s="18" t="s">
        <v>778</v>
      </c>
      <c r="AB358" s="18">
        <v>2363</v>
      </c>
      <c r="AC358" s="19">
        <f t="shared" si="45"/>
        <v>14.055373824247646</v>
      </c>
      <c r="AD358" s="15"/>
    </row>
    <row r="359" spans="1:30" hidden="1" x14ac:dyDescent="0.3">
      <c r="A359" s="7">
        <v>5258</v>
      </c>
      <c r="B359" s="8" t="s">
        <v>343</v>
      </c>
      <c r="C359" s="9">
        <v>267</v>
      </c>
      <c r="D359" s="10">
        <v>51102.77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t="shared" si="40"/>
        <v>51102.77</v>
      </c>
      <c r="L359" s="10">
        <f t="shared" si="41"/>
        <v>191.4</v>
      </c>
      <c r="M359" s="10">
        <f t="shared" si="46"/>
        <v>0</v>
      </c>
      <c r="N359" s="10">
        <f t="shared" si="42"/>
        <v>0</v>
      </c>
      <c r="P359" s="171">
        <f>ROUND(Table1[[#This Row],[Column14]]*P$2,2)</f>
        <v>0</v>
      </c>
      <c r="Q359" s="33">
        <f t="shared" si="43"/>
        <v>0</v>
      </c>
      <c r="R359" s="14">
        <v>5258</v>
      </c>
      <c r="S359" s="14">
        <v>64</v>
      </c>
      <c r="T359" s="14">
        <v>2</v>
      </c>
      <c r="U359" s="15">
        <v>3</v>
      </c>
      <c r="V359" s="14" t="s">
        <v>779</v>
      </c>
      <c r="W359" s="22">
        <v>19.510000000000002</v>
      </c>
      <c r="X359" s="17">
        <f t="shared" si="44"/>
        <v>0</v>
      </c>
      <c r="Y359" s="17"/>
      <c r="Z359" s="30">
        <v>5258</v>
      </c>
      <c r="AA359" s="18" t="s">
        <v>779</v>
      </c>
      <c r="AB359" s="18">
        <v>267</v>
      </c>
      <c r="AC359" s="19">
        <f t="shared" si="45"/>
        <v>13.685289595079446</v>
      </c>
      <c r="AD359" s="15"/>
    </row>
    <row r="360" spans="1:30" hidden="1" x14ac:dyDescent="0.3">
      <c r="A360" s="7">
        <v>5264</v>
      </c>
      <c r="B360" s="8" t="s">
        <v>344</v>
      </c>
      <c r="C360" s="9">
        <v>2554</v>
      </c>
      <c r="D360" s="10">
        <v>1145890.3899999999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f t="shared" si="40"/>
        <v>1145890.3899999999</v>
      </c>
      <c r="L360" s="10">
        <f t="shared" si="41"/>
        <v>448.66</v>
      </c>
      <c r="M360" s="10">
        <f t="shared" si="46"/>
        <v>0</v>
      </c>
      <c r="N360" s="10">
        <f t="shared" si="42"/>
        <v>0</v>
      </c>
      <c r="P360" s="171">
        <f>ROUND(Table1[[#This Row],[Column14]]*P$2,2)</f>
        <v>0</v>
      </c>
      <c r="Q360" s="33">
        <f t="shared" si="43"/>
        <v>0</v>
      </c>
      <c r="R360" s="14">
        <v>5264</v>
      </c>
      <c r="S360" s="14">
        <v>58</v>
      </c>
      <c r="T360" s="14">
        <v>8</v>
      </c>
      <c r="U360" s="15">
        <v>1</v>
      </c>
      <c r="V360" s="14" t="s">
        <v>780</v>
      </c>
      <c r="W360" s="16">
        <v>158.24</v>
      </c>
      <c r="X360" s="17">
        <f t="shared" si="44"/>
        <v>0</v>
      </c>
      <c r="Y360" s="17"/>
      <c r="Z360" s="30">
        <v>5264</v>
      </c>
      <c r="AA360" s="18" t="s">
        <v>780</v>
      </c>
      <c r="AB360" s="18">
        <v>2554</v>
      </c>
      <c r="AC360" s="19">
        <f t="shared" si="45"/>
        <v>16.140040444893831</v>
      </c>
      <c r="AD360" s="15"/>
    </row>
    <row r="361" spans="1:30" hidden="1" x14ac:dyDescent="0.3">
      <c r="A361" s="47">
        <v>5271</v>
      </c>
      <c r="B361" s="48" t="s">
        <v>345</v>
      </c>
      <c r="C361" s="49">
        <v>10373</v>
      </c>
      <c r="D361" s="50">
        <v>1599532.51</v>
      </c>
      <c r="E361" s="50">
        <v>0</v>
      </c>
      <c r="F361" s="50">
        <v>0</v>
      </c>
      <c r="G361" s="50">
        <v>180</v>
      </c>
      <c r="H361" s="50">
        <v>0</v>
      </c>
      <c r="I361" s="50">
        <v>0</v>
      </c>
      <c r="J361" s="50">
        <v>0</v>
      </c>
      <c r="K361" s="50">
        <f t="shared" si="40"/>
        <v>1599352.51</v>
      </c>
      <c r="L361" s="50">
        <f t="shared" si="41"/>
        <v>154.18</v>
      </c>
      <c r="M361" s="50">
        <f t="shared" si="46"/>
        <v>0</v>
      </c>
      <c r="N361" s="50">
        <f t="shared" si="42"/>
        <v>0</v>
      </c>
      <c r="O361" s="51"/>
      <c r="P361" s="172">
        <f>ROUND(Table1[[#This Row],[Column14]]*P$2,2)</f>
        <v>0</v>
      </c>
      <c r="Q361" s="52">
        <f t="shared" si="43"/>
        <v>0</v>
      </c>
      <c r="R361" s="53">
        <v>5271</v>
      </c>
      <c r="S361" s="53">
        <v>59</v>
      </c>
      <c r="T361" s="53">
        <v>7</v>
      </c>
      <c r="U361" s="54">
        <v>1</v>
      </c>
      <c r="V361" s="53" t="s">
        <v>781</v>
      </c>
      <c r="W361" s="55">
        <v>51.670298061029627</v>
      </c>
      <c r="X361" s="56">
        <f t="shared" si="44"/>
        <v>0</v>
      </c>
      <c r="Y361" s="56"/>
      <c r="Z361" s="54">
        <v>5271</v>
      </c>
      <c r="AA361" s="53" t="s">
        <v>781</v>
      </c>
      <c r="AB361" s="53">
        <v>10373</v>
      </c>
      <c r="AC361" s="20">
        <f t="shared" si="45"/>
        <v>200.75363195598524</v>
      </c>
      <c r="AD361" s="15">
        <v>52</v>
      </c>
    </row>
    <row r="362" spans="1:30" hidden="1" x14ac:dyDescent="0.3">
      <c r="A362" s="7">
        <v>5278</v>
      </c>
      <c r="B362" s="8" t="s">
        <v>346</v>
      </c>
      <c r="C362" s="9">
        <v>1672</v>
      </c>
      <c r="D362" s="10">
        <v>674871.96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f t="shared" si="40"/>
        <v>674871.96</v>
      </c>
      <c r="L362" s="10">
        <f t="shared" si="41"/>
        <v>403.63</v>
      </c>
      <c r="M362" s="10">
        <f t="shared" si="46"/>
        <v>0</v>
      </c>
      <c r="N362" s="10">
        <f t="shared" si="42"/>
        <v>0</v>
      </c>
      <c r="P362" s="171">
        <f>ROUND(Table1[[#This Row],[Column14]]*P$2,2)</f>
        <v>0</v>
      </c>
      <c r="Q362" s="33">
        <f t="shared" si="43"/>
        <v>0</v>
      </c>
      <c r="R362" s="14">
        <v>5278</v>
      </c>
      <c r="S362" s="14">
        <v>59</v>
      </c>
      <c r="T362" s="14">
        <v>7</v>
      </c>
      <c r="U362" s="15">
        <v>1</v>
      </c>
      <c r="V362" s="14" t="s">
        <v>782</v>
      </c>
      <c r="W362" s="16">
        <v>56.423954378719124</v>
      </c>
      <c r="X362" s="17">
        <f t="shared" si="44"/>
        <v>0</v>
      </c>
      <c r="Y362" s="17"/>
      <c r="Z362" s="30">
        <v>5278</v>
      </c>
      <c r="AA362" s="18" t="s">
        <v>782</v>
      </c>
      <c r="AB362" s="18">
        <v>1672</v>
      </c>
      <c r="AC362" s="19">
        <f t="shared" si="45"/>
        <v>29.632804336567592</v>
      </c>
      <c r="AD362" s="15"/>
    </row>
    <row r="363" spans="1:30" hidden="1" x14ac:dyDescent="0.3">
      <c r="A363" s="7">
        <v>5348</v>
      </c>
      <c r="B363" s="8" t="s">
        <v>348</v>
      </c>
      <c r="C363" s="9">
        <v>730</v>
      </c>
      <c r="D363" s="10">
        <v>434261.97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f t="shared" si="40"/>
        <v>434261.97</v>
      </c>
      <c r="L363" s="10">
        <f t="shared" si="41"/>
        <v>594.88</v>
      </c>
      <c r="M363" s="10">
        <f t="shared" si="46"/>
        <v>0</v>
      </c>
      <c r="N363" s="10">
        <f t="shared" si="42"/>
        <v>0</v>
      </c>
      <c r="P363" s="171">
        <f>ROUND(Table1[[#This Row],[Column14]]*P$2,2)</f>
        <v>0</v>
      </c>
      <c r="Q363" s="33">
        <f t="shared" si="43"/>
        <v>0</v>
      </c>
      <c r="R363" s="14">
        <v>5348</v>
      </c>
      <c r="S363" s="14">
        <v>44</v>
      </c>
      <c r="T363" s="14">
        <v>6</v>
      </c>
      <c r="U363" s="15">
        <v>1</v>
      </c>
      <c r="V363" s="14" t="s">
        <v>784</v>
      </c>
      <c r="W363" s="16">
        <v>107.91477284602091</v>
      </c>
      <c r="X363" s="17">
        <f t="shared" si="44"/>
        <v>0</v>
      </c>
      <c r="Y363" s="17"/>
      <c r="Z363" s="30">
        <v>5348</v>
      </c>
      <c r="AA363" s="18" t="s">
        <v>784</v>
      </c>
      <c r="AB363" s="18">
        <v>730</v>
      </c>
      <c r="AC363" s="19">
        <f t="shared" si="45"/>
        <v>6.7645974758396292</v>
      </c>
      <c r="AD363" s="15"/>
    </row>
    <row r="364" spans="1:30" hidden="1" x14ac:dyDescent="0.3">
      <c r="A364" s="47">
        <v>5355</v>
      </c>
      <c r="B364" s="48" t="s">
        <v>349</v>
      </c>
      <c r="C364" s="49">
        <v>1902</v>
      </c>
      <c r="D364" s="50">
        <v>192397.7</v>
      </c>
      <c r="E364" s="50">
        <v>0</v>
      </c>
      <c r="F364" s="50">
        <v>0</v>
      </c>
      <c r="G364" s="50">
        <v>0</v>
      </c>
      <c r="H364" s="50">
        <v>0</v>
      </c>
      <c r="I364" s="50">
        <v>0</v>
      </c>
      <c r="J364" s="50">
        <v>0</v>
      </c>
      <c r="K364" s="50">
        <f t="shared" si="40"/>
        <v>192397.7</v>
      </c>
      <c r="L364" s="50">
        <f t="shared" si="41"/>
        <v>101.16</v>
      </c>
      <c r="M364" s="50">
        <f t="shared" si="46"/>
        <v>0</v>
      </c>
      <c r="N364" s="50">
        <f t="shared" si="42"/>
        <v>0</v>
      </c>
      <c r="O364" s="51"/>
      <c r="P364" s="172">
        <f>ROUND(Table1[[#This Row],[Column14]]*P$2,2)</f>
        <v>0</v>
      </c>
      <c r="Q364" s="52">
        <f t="shared" si="43"/>
        <v>0</v>
      </c>
      <c r="R364" s="53">
        <v>5355</v>
      </c>
      <c r="S364" s="53">
        <v>40</v>
      </c>
      <c r="T364" s="53">
        <v>1</v>
      </c>
      <c r="U364" s="54">
        <v>1</v>
      </c>
      <c r="V364" s="53" t="s">
        <v>785</v>
      </c>
      <c r="W364" s="55">
        <v>1.6003479510445608</v>
      </c>
      <c r="X364" s="56">
        <f t="shared" si="44"/>
        <v>0</v>
      </c>
      <c r="Y364" s="56"/>
      <c r="Z364" s="54">
        <v>5355</v>
      </c>
      <c r="AA364" s="53" t="s">
        <v>785</v>
      </c>
      <c r="AB364" s="53">
        <v>1902</v>
      </c>
      <c r="AC364" s="20">
        <f t="shared" si="45"/>
        <v>1188.4915394546219</v>
      </c>
      <c r="AD364" s="15">
        <v>74</v>
      </c>
    </row>
    <row r="365" spans="1:30" hidden="1" x14ac:dyDescent="0.3">
      <c r="A365" s="7">
        <v>5362</v>
      </c>
      <c r="B365" s="8" t="s">
        <v>350</v>
      </c>
      <c r="C365" s="9">
        <v>385</v>
      </c>
      <c r="D365" s="10">
        <v>221519.45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40"/>
        <v>221519.45</v>
      </c>
      <c r="L365" s="10">
        <f t="shared" si="41"/>
        <v>575.38</v>
      </c>
      <c r="M365" s="10">
        <f t="shared" si="46"/>
        <v>0</v>
      </c>
      <c r="N365" s="10">
        <f t="shared" si="42"/>
        <v>0</v>
      </c>
      <c r="P365" s="171">
        <f>ROUND(Table1[[#This Row],[Column14]]*P$2,2)</f>
        <v>0</v>
      </c>
      <c r="Q365" s="33">
        <f t="shared" si="43"/>
        <v>0</v>
      </c>
      <c r="R365" s="14">
        <v>5362</v>
      </c>
      <c r="S365" s="14">
        <v>33</v>
      </c>
      <c r="T365" s="14">
        <v>3</v>
      </c>
      <c r="U365" s="15">
        <v>1</v>
      </c>
      <c r="V365" s="14" t="s">
        <v>786</v>
      </c>
      <c r="W365" s="16">
        <v>96.413919101100092</v>
      </c>
      <c r="X365" s="17">
        <f t="shared" si="44"/>
        <v>0</v>
      </c>
      <c r="Y365" s="17"/>
      <c r="Z365" s="30">
        <v>5362</v>
      </c>
      <c r="AA365" s="18" t="s">
        <v>786</v>
      </c>
      <c r="AB365" s="18">
        <v>385</v>
      </c>
      <c r="AC365" s="19">
        <f t="shared" si="45"/>
        <v>3.9931993594855033</v>
      </c>
      <c r="AD365" s="15"/>
    </row>
    <row r="366" spans="1:30" hidden="1" x14ac:dyDescent="0.3">
      <c r="A366" s="47">
        <v>5369</v>
      </c>
      <c r="B366" s="48" t="s">
        <v>351</v>
      </c>
      <c r="C366" s="49">
        <v>457</v>
      </c>
      <c r="D366" s="50">
        <v>135268.32</v>
      </c>
      <c r="E366" s="50">
        <v>0</v>
      </c>
      <c r="F366" s="50">
        <v>0</v>
      </c>
      <c r="G366" s="50">
        <v>0</v>
      </c>
      <c r="H366" s="50">
        <v>0</v>
      </c>
      <c r="I366" s="50">
        <v>0</v>
      </c>
      <c r="J366" s="50">
        <v>0</v>
      </c>
      <c r="K366" s="50">
        <f t="shared" si="40"/>
        <v>135268.32</v>
      </c>
      <c r="L366" s="50">
        <f t="shared" si="41"/>
        <v>295.99</v>
      </c>
      <c r="M366" s="50">
        <f t="shared" si="46"/>
        <v>0</v>
      </c>
      <c r="N366" s="50">
        <f t="shared" si="42"/>
        <v>0</v>
      </c>
      <c r="O366" s="51"/>
      <c r="P366" s="172">
        <f>ROUND(Table1[[#This Row],[Column14]]*P$2,2)</f>
        <v>0</v>
      </c>
      <c r="Q366" s="52">
        <f t="shared" si="43"/>
        <v>0</v>
      </c>
      <c r="R366" s="53">
        <v>5369</v>
      </c>
      <c r="S366" s="53">
        <v>30</v>
      </c>
      <c r="T366" s="53">
        <v>2</v>
      </c>
      <c r="U366" s="54">
        <v>3</v>
      </c>
      <c r="V366" s="53" t="s">
        <v>787</v>
      </c>
      <c r="W366" s="60">
        <v>5.25</v>
      </c>
      <c r="X366" s="56">
        <f t="shared" si="44"/>
        <v>0</v>
      </c>
      <c r="Y366" s="56"/>
      <c r="Z366" s="54">
        <v>5369</v>
      </c>
      <c r="AA366" s="53" t="s">
        <v>787</v>
      </c>
      <c r="AB366" s="53">
        <v>457</v>
      </c>
      <c r="AC366" s="20">
        <f t="shared" si="45"/>
        <v>87.047619047619051</v>
      </c>
      <c r="AD366" s="15">
        <v>28</v>
      </c>
    </row>
    <row r="367" spans="1:30" hidden="1" x14ac:dyDescent="0.3">
      <c r="A367" s="7">
        <v>5390</v>
      </c>
      <c r="B367" s="8" t="s">
        <v>353</v>
      </c>
      <c r="C367" s="9">
        <v>2782</v>
      </c>
      <c r="D367" s="10">
        <v>1373650.98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40"/>
        <v>1373650.98</v>
      </c>
      <c r="L367" s="10">
        <f t="shared" si="41"/>
        <v>493.76</v>
      </c>
      <c r="M367" s="10">
        <f t="shared" si="46"/>
        <v>0</v>
      </c>
      <c r="N367" s="10">
        <f t="shared" si="42"/>
        <v>0</v>
      </c>
      <c r="P367" s="171">
        <f>ROUND(Table1[[#This Row],[Column14]]*P$2,2)</f>
        <v>0</v>
      </c>
      <c r="Q367" s="33">
        <f t="shared" si="43"/>
        <v>0</v>
      </c>
      <c r="R367" s="14">
        <v>5390</v>
      </c>
      <c r="S367" s="14">
        <v>66</v>
      </c>
      <c r="T367" s="14">
        <v>6</v>
      </c>
      <c r="U367" s="15">
        <v>1</v>
      </c>
      <c r="V367" s="14" t="s">
        <v>789</v>
      </c>
      <c r="W367" s="16">
        <v>78.629964496630876</v>
      </c>
      <c r="X367" s="17">
        <f t="shared" si="44"/>
        <v>0</v>
      </c>
      <c r="Y367" s="17"/>
      <c r="Z367" s="30">
        <v>5390</v>
      </c>
      <c r="AA367" s="18" t="s">
        <v>789</v>
      </c>
      <c r="AB367" s="18">
        <v>2782</v>
      </c>
      <c r="AC367" s="19">
        <f t="shared" si="45"/>
        <v>35.380913851477104</v>
      </c>
      <c r="AD367" s="15"/>
    </row>
    <row r="368" spans="1:30" hidden="1" x14ac:dyDescent="0.3">
      <c r="A368" s="7">
        <v>5397</v>
      </c>
      <c r="B368" s="8" t="s">
        <v>354</v>
      </c>
      <c r="C368" s="9">
        <v>294</v>
      </c>
      <c r="D368" s="10">
        <v>144651.88</v>
      </c>
      <c r="E368" s="10">
        <v>1702.97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40"/>
        <v>142948.91</v>
      </c>
      <c r="L368" s="10">
        <f t="shared" si="41"/>
        <v>486.22</v>
      </c>
      <c r="M368" s="10">
        <f t="shared" si="46"/>
        <v>0</v>
      </c>
      <c r="N368" s="10">
        <f t="shared" si="42"/>
        <v>0</v>
      </c>
      <c r="P368" s="171">
        <f>ROUND(Table1[[#This Row],[Column14]]*P$2,2)</f>
        <v>0</v>
      </c>
      <c r="Q368" s="33">
        <f t="shared" si="43"/>
        <v>0</v>
      </c>
      <c r="R368" s="14">
        <v>5397</v>
      </c>
      <c r="S368" s="14">
        <v>16</v>
      </c>
      <c r="T368" s="14">
        <v>12</v>
      </c>
      <c r="U368" s="15">
        <v>1</v>
      </c>
      <c r="V368" s="14" t="s">
        <v>790</v>
      </c>
      <c r="W368" s="16">
        <v>158.64093676701592</v>
      </c>
      <c r="X368" s="17">
        <f t="shared" si="44"/>
        <v>0</v>
      </c>
      <c r="Y368" s="17"/>
      <c r="Z368" s="30">
        <v>5397</v>
      </c>
      <c r="AA368" s="18" t="s">
        <v>790</v>
      </c>
      <c r="AB368" s="18">
        <v>294</v>
      </c>
      <c r="AC368" s="19">
        <f t="shared" si="45"/>
        <v>1.8532417041370339</v>
      </c>
      <c r="AD368" s="15"/>
    </row>
    <row r="369" spans="1:30" hidden="1" x14ac:dyDescent="0.3">
      <c r="A369" s="7">
        <v>5432</v>
      </c>
      <c r="B369" s="8" t="s">
        <v>355</v>
      </c>
      <c r="C369" s="9">
        <v>1590</v>
      </c>
      <c r="D369" s="10">
        <v>761402.13</v>
      </c>
      <c r="E369" s="10">
        <v>41599.839999999997</v>
      </c>
      <c r="F369" s="10">
        <v>0</v>
      </c>
      <c r="G369" s="10">
        <v>2226.9299999999998</v>
      </c>
      <c r="H369" s="10">
        <v>0</v>
      </c>
      <c r="I369" s="10">
        <v>0</v>
      </c>
      <c r="J369" s="10">
        <v>0</v>
      </c>
      <c r="K369" s="10">
        <f t="shared" si="40"/>
        <v>717575.36</v>
      </c>
      <c r="L369" s="10">
        <f t="shared" si="41"/>
        <v>451.31</v>
      </c>
      <c r="M369" s="10">
        <f t="shared" ref="M369:M400" si="47">MAX(ROUND((L369-M$2),2),0)</f>
        <v>0</v>
      </c>
      <c r="N369" s="10">
        <f t="shared" si="42"/>
        <v>0</v>
      </c>
      <c r="P369" s="171">
        <f>ROUND(Table1[[#This Row],[Column14]]*P$2,2)</f>
        <v>0</v>
      </c>
      <c r="Q369" s="33">
        <f t="shared" si="43"/>
        <v>0</v>
      </c>
      <c r="R369" s="14">
        <v>5432</v>
      </c>
      <c r="S369" s="14">
        <v>55</v>
      </c>
      <c r="T369" s="14">
        <v>11</v>
      </c>
      <c r="U369" s="15">
        <v>1</v>
      </c>
      <c r="V369" s="14" t="s">
        <v>791</v>
      </c>
      <c r="W369" s="16">
        <v>59.777768676820109</v>
      </c>
      <c r="X369" s="17">
        <f t="shared" si="44"/>
        <v>0</v>
      </c>
      <c r="Y369" s="17"/>
      <c r="Z369" s="30">
        <v>5432</v>
      </c>
      <c r="AA369" s="18" t="s">
        <v>791</v>
      </c>
      <c r="AB369" s="18">
        <v>1590</v>
      </c>
      <c r="AC369" s="19">
        <f t="shared" si="45"/>
        <v>26.598517060683644</v>
      </c>
      <c r="AD369" s="15"/>
    </row>
    <row r="370" spans="1:30" hidden="1" x14ac:dyDescent="0.3">
      <c r="A370" s="47">
        <v>5439</v>
      </c>
      <c r="B370" s="48" t="s">
        <v>356</v>
      </c>
      <c r="C370" s="49">
        <v>3116</v>
      </c>
      <c r="D370" s="50">
        <v>66216.08</v>
      </c>
      <c r="E370" s="50">
        <v>0</v>
      </c>
      <c r="F370" s="50">
        <v>0</v>
      </c>
      <c r="G370" s="50">
        <v>0</v>
      </c>
      <c r="H370" s="50">
        <v>0</v>
      </c>
      <c r="I370" s="50">
        <v>0</v>
      </c>
      <c r="J370" s="50">
        <v>0</v>
      </c>
      <c r="K370" s="50">
        <f t="shared" si="40"/>
        <v>66216.08</v>
      </c>
      <c r="L370" s="50">
        <f t="shared" si="41"/>
        <v>21.25</v>
      </c>
      <c r="M370" s="50">
        <f t="shared" si="47"/>
        <v>0</v>
      </c>
      <c r="N370" s="50">
        <f t="shared" si="42"/>
        <v>0</v>
      </c>
      <c r="O370" s="51"/>
      <c r="P370" s="172">
        <f>ROUND(Table1[[#This Row],[Column14]]*P$2,2)</f>
        <v>0</v>
      </c>
      <c r="Q370" s="52">
        <f t="shared" si="43"/>
        <v>0</v>
      </c>
      <c r="R370" s="53">
        <v>5439</v>
      </c>
      <c r="S370" s="53">
        <v>40</v>
      </c>
      <c r="T370" s="53">
        <v>1</v>
      </c>
      <c r="U370" s="54">
        <v>1</v>
      </c>
      <c r="V370" s="53" t="s">
        <v>792</v>
      </c>
      <c r="W370" s="55">
        <v>4.7862971566470582</v>
      </c>
      <c r="X370" s="56">
        <f t="shared" si="44"/>
        <v>0</v>
      </c>
      <c r="Y370" s="56"/>
      <c r="Z370" s="54">
        <v>5439</v>
      </c>
      <c r="AA370" s="53" t="s">
        <v>792</v>
      </c>
      <c r="AB370" s="53">
        <v>3116</v>
      </c>
      <c r="AC370" s="20">
        <f t="shared" si="45"/>
        <v>651.025186698364</v>
      </c>
      <c r="AD370" s="15">
        <v>72</v>
      </c>
    </row>
    <row r="371" spans="1:30" hidden="1" x14ac:dyDescent="0.3">
      <c r="A371" s="7">
        <v>5457</v>
      </c>
      <c r="B371" s="8" t="s">
        <v>357</v>
      </c>
      <c r="C371" s="9">
        <v>1089</v>
      </c>
      <c r="D371" s="10">
        <v>573143.23</v>
      </c>
      <c r="E371" s="10">
        <v>5511.5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40"/>
        <v>567631.73</v>
      </c>
      <c r="L371" s="10">
        <f t="shared" si="41"/>
        <v>521.24</v>
      </c>
      <c r="M371" s="10">
        <f t="shared" si="47"/>
        <v>0</v>
      </c>
      <c r="N371" s="10">
        <f t="shared" si="42"/>
        <v>0</v>
      </c>
      <c r="P371" s="171">
        <f>ROUND(Table1[[#This Row],[Column14]]*P$2,2)</f>
        <v>0</v>
      </c>
      <c r="Q371" s="33">
        <f t="shared" si="43"/>
        <v>0</v>
      </c>
      <c r="R371" s="14">
        <v>5457</v>
      </c>
      <c r="S371" s="14">
        <v>15</v>
      </c>
      <c r="T371" s="14">
        <v>7</v>
      </c>
      <c r="U371" s="15">
        <v>1</v>
      </c>
      <c r="V371" s="14" t="s">
        <v>794</v>
      </c>
      <c r="W371" s="16">
        <v>196.86447677479973</v>
      </c>
      <c r="X371" s="17">
        <f t="shared" si="44"/>
        <v>0</v>
      </c>
      <c r="Y371" s="17"/>
      <c r="Z371" s="30">
        <v>5457</v>
      </c>
      <c r="AA371" s="18" t="s">
        <v>794</v>
      </c>
      <c r="AB371" s="18">
        <v>1089</v>
      </c>
      <c r="AC371" s="19">
        <f t="shared" si="45"/>
        <v>5.5317242492953458</v>
      </c>
      <c r="AD371" s="15"/>
    </row>
    <row r="372" spans="1:30" hidden="1" x14ac:dyDescent="0.3">
      <c r="A372" s="7">
        <v>2485</v>
      </c>
      <c r="B372" s="8" t="s">
        <v>164</v>
      </c>
      <c r="C372" s="9">
        <v>550</v>
      </c>
      <c r="D372" s="10">
        <v>312211.28999999998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f t="shared" si="40"/>
        <v>312211.28999999998</v>
      </c>
      <c r="L372" s="10">
        <f t="shared" si="41"/>
        <v>567.66</v>
      </c>
      <c r="M372" s="10">
        <f t="shared" si="47"/>
        <v>0</v>
      </c>
      <c r="N372" s="10">
        <f t="shared" si="42"/>
        <v>0</v>
      </c>
      <c r="P372" s="171">
        <f>ROUND(Table1[[#This Row],[Column14]]*P$2,2)</f>
        <v>0</v>
      </c>
      <c r="Q372" s="33">
        <f t="shared" si="43"/>
        <v>0</v>
      </c>
      <c r="R372" s="14">
        <v>2485</v>
      </c>
      <c r="S372" s="14">
        <v>22</v>
      </c>
      <c r="T372" s="14">
        <v>3</v>
      </c>
      <c r="U372" s="15">
        <v>1</v>
      </c>
      <c r="V372" s="14" t="s">
        <v>795</v>
      </c>
      <c r="W372" s="16">
        <v>60.085579188671922</v>
      </c>
      <c r="X372" s="17">
        <f t="shared" si="44"/>
        <v>0</v>
      </c>
      <c r="Y372" s="17"/>
      <c r="Z372" s="30">
        <v>2485</v>
      </c>
      <c r="AA372" s="18" t="s">
        <v>795</v>
      </c>
      <c r="AB372" s="18">
        <v>550</v>
      </c>
      <c r="AC372" s="19">
        <f t="shared" si="45"/>
        <v>9.1536106903949559</v>
      </c>
      <c r="AD372" s="15"/>
    </row>
    <row r="373" spans="1:30" hidden="1" x14ac:dyDescent="0.3">
      <c r="A373" s="7">
        <v>5460</v>
      </c>
      <c r="B373" s="8" t="s">
        <v>358</v>
      </c>
      <c r="C373" s="9">
        <v>3011</v>
      </c>
      <c r="D373" s="10">
        <v>1112991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40"/>
        <v>1112991</v>
      </c>
      <c r="L373" s="10">
        <f t="shared" si="41"/>
        <v>369.64</v>
      </c>
      <c r="M373" s="10">
        <f t="shared" si="47"/>
        <v>0</v>
      </c>
      <c r="N373" s="10">
        <f t="shared" si="42"/>
        <v>0</v>
      </c>
      <c r="P373" s="171">
        <f>ROUND(Table1[[#This Row],[Column14]]*P$2,2)</f>
        <v>0</v>
      </c>
      <c r="Q373" s="33">
        <f t="shared" si="43"/>
        <v>0</v>
      </c>
      <c r="R373" s="14">
        <v>5460</v>
      </c>
      <c r="S373" s="14">
        <v>41</v>
      </c>
      <c r="T373" s="14">
        <v>4</v>
      </c>
      <c r="U373" s="15">
        <v>1</v>
      </c>
      <c r="V373" s="14" t="s">
        <v>796</v>
      </c>
      <c r="W373" s="16">
        <v>283.3227031075665</v>
      </c>
      <c r="X373" s="17">
        <f t="shared" si="44"/>
        <v>0</v>
      </c>
      <c r="Y373" s="17"/>
      <c r="Z373" s="30">
        <v>5460</v>
      </c>
      <c r="AA373" s="18" t="s">
        <v>796</v>
      </c>
      <c r="AB373" s="18">
        <v>3011</v>
      </c>
      <c r="AC373" s="19">
        <f t="shared" si="45"/>
        <v>10.627457549199089</v>
      </c>
      <c r="AD373" s="15"/>
    </row>
    <row r="374" spans="1:30" hidden="1" x14ac:dyDescent="0.3">
      <c r="A374" s="7">
        <v>5467</v>
      </c>
      <c r="B374" s="8" t="s">
        <v>359</v>
      </c>
      <c r="C374" s="9">
        <v>788</v>
      </c>
      <c r="D374" s="10">
        <v>362566.63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40"/>
        <v>362566.63</v>
      </c>
      <c r="L374" s="10">
        <f t="shared" si="41"/>
        <v>460.11</v>
      </c>
      <c r="M374" s="10">
        <f t="shared" si="47"/>
        <v>0</v>
      </c>
      <c r="N374" s="10">
        <f t="shared" si="42"/>
        <v>0</v>
      </c>
      <c r="P374" s="171">
        <f>ROUND(Table1[[#This Row],[Column14]]*P$2,2)</f>
        <v>0</v>
      </c>
      <c r="Q374" s="33">
        <f t="shared" si="43"/>
        <v>0</v>
      </c>
      <c r="R374" s="14">
        <v>5467</v>
      </c>
      <c r="S374" s="14">
        <v>37</v>
      </c>
      <c r="T374" s="14">
        <v>10</v>
      </c>
      <c r="U374" s="15">
        <v>1</v>
      </c>
      <c r="V374" s="14" t="s">
        <v>797</v>
      </c>
      <c r="W374" s="16">
        <v>80.56465148785631</v>
      </c>
      <c r="X374" s="17">
        <f t="shared" si="44"/>
        <v>0</v>
      </c>
      <c r="Y374" s="17"/>
      <c r="Z374" s="30">
        <v>5467</v>
      </c>
      <c r="AA374" s="18" t="s">
        <v>797</v>
      </c>
      <c r="AB374" s="18">
        <v>788</v>
      </c>
      <c r="AC374" s="19">
        <f t="shared" si="45"/>
        <v>9.7809645476934381</v>
      </c>
      <c r="AD374" s="15"/>
    </row>
    <row r="375" spans="1:30" hidden="1" x14ac:dyDescent="0.3">
      <c r="A375" s="7">
        <v>5586</v>
      </c>
      <c r="B375" s="8" t="s">
        <v>362</v>
      </c>
      <c r="C375" s="9">
        <v>778</v>
      </c>
      <c r="D375" s="10">
        <v>383695.5</v>
      </c>
      <c r="E375" s="10">
        <v>1735.1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40"/>
        <v>381960.4</v>
      </c>
      <c r="L375" s="10">
        <f t="shared" si="41"/>
        <v>490.95</v>
      </c>
      <c r="M375" s="10">
        <f t="shared" si="47"/>
        <v>0</v>
      </c>
      <c r="N375" s="10">
        <f t="shared" si="42"/>
        <v>0</v>
      </c>
      <c r="P375" s="171">
        <f>ROUND(Table1[[#This Row],[Column14]]*P$2,2)</f>
        <v>0</v>
      </c>
      <c r="Q375" s="33">
        <f t="shared" si="43"/>
        <v>0</v>
      </c>
      <c r="R375" s="14">
        <v>5586</v>
      </c>
      <c r="S375" s="14">
        <v>47</v>
      </c>
      <c r="T375" s="14">
        <v>11</v>
      </c>
      <c r="U375" s="15">
        <v>1</v>
      </c>
      <c r="V375" s="14" t="s">
        <v>799</v>
      </c>
      <c r="W375" s="16">
        <v>112.35010196935661</v>
      </c>
      <c r="X375" s="17">
        <f t="shared" si="44"/>
        <v>0</v>
      </c>
      <c r="Y375" s="17"/>
      <c r="Z375" s="30">
        <v>5586</v>
      </c>
      <c r="AA375" s="18" t="s">
        <v>799</v>
      </c>
      <c r="AB375" s="18">
        <v>778</v>
      </c>
      <c r="AC375" s="19">
        <f t="shared" si="45"/>
        <v>6.9247823220685527</v>
      </c>
      <c r="AD375" s="15"/>
    </row>
    <row r="376" spans="1:30" hidden="1" x14ac:dyDescent="0.3">
      <c r="A376" s="7">
        <v>5593</v>
      </c>
      <c r="B376" s="8" t="s">
        <v>363</v>
      </c>
      <c r="C376" s="9">
        <v>1129</v>
      </c>
      <c r="D376" s="10">
        <v>424999.24</v>
      </c>
      <c r="E376" s="10">
        <v>0</v>
      </c>
      <c r="F376" s="10">
        <v>6523.99</v>
      </c>
      <c r="G376" s="10">
        <v>0</v>
      </c>
      <c r="H376" s="10">
        <v>0</v>
      </c>
      <c r="I376" s="10">
        <v>0</v>
      </c>
      <c r="J376" s="10">
        <v>0</v>
      </c>
      <c r="K376" s="10">
        <f t="shared" si="40"/>
        <v>418475.25</v>
      </c>
      <c r="L376" s="10">
        <f t="shared" si="41"/>
        <v>370.66</v>
      </c>
      <c r="M376" s="10">
        <f t="shared" si="47"/>
        <v>0</v>
      </c>
      <c r="N376" s="10">
        <f t="shared" si="42"/>
        <v>0</v>
      </c>
      <c r="P376" s="171">
        <f>ROUND(Table1[[#This Row],[Column14]]*P$2,2)</f>
        <v>0</v>
      </c>
      <c r="Q376" s="33">
        <f t="shared" si="43"/>
        <v>0</v>
      </c>
      <c r="R376" s="14">
        <v>5593</v>
      </c>
      <c r="S376" s="14">
        <v>9</v>
      </c>
      <c r="T376" s="14">
        <v>10</v>
      </c>
      <c r="U376" s="15">
        <v>1</v>
      </c>
      <c r="V376" s="14" t="s">
        <v>800</v>
      </c>
      <c r="W376" s="16">
        <v>182.03919818368658</v>
      </c>
      <c r="X376" s="17">
        <f t="shared" si="44"/>
        <v>0</v>
      </c>
      <c r="Y376" s="17"/>
      <c r="Z376" s="30">
        <v>5593</v>
      </c>
      <c r="AA376" s="18" t="s">
        <v>800</v>
      </c>
      <c r="AB376" s="18">
        <v>1129</v>
      </c>
      <c r="AC376" s="19">
        <f t="shared" si="45"/>
        <v>6.2019609582150705</v>
      </c>
      <c r="AD376" s="15"/>
    </row>
    <row r="377" spans="1:30" hidden="1" x14ac:dyDescent="0.3">
      <c r="A377" s="7">
        <v>5607</v>
      </c>
      <c r="B377" s="8" t="s">
        <v>364</v>
      </c>
      <c r="C377" s="9">
        <v>7454</v>
      </c>
      <c r="D377" s="10">
        <v>3257126.06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40"/>
        <v>3257126.06</v>
      </c>
      <c r="L377" s="10">
        <f t="shared" si="41"/>
        <v>436.96</v>
      </c>
      <c r="M377" s="10">
        <f t="shared" si="47"/>
        <v>0</v>
      </c>
      <c r="N377" s="10">
        <f t="shared" si="42"/>
        <v>0</v>
      </c>
      <c r="P377" s="171">
        <f>ROUND(Table1[[#This Row],[Column14]]*P$2,2)</f>
        <v>0</v>
      </c>
      <c r="Q377" s="33">
        <f t="shared" si="43"/>
        <v>0</v>
      </c>
      <c r="R377" s="14">
        <v>5607</v>
      </c>
      <c r="S377" s="14">
        <v>49</v>
      </c>
      <c r="T377" s="14">
        <v>5</v>
      </c>
      <c r="U377" s="15">
        <v>1</v>
      </c>
      <c r="V377" s="14" t="s">
        <v>801</v>
      </c>
      <c r="W377" s="16">
        <v>384.07212493889159</v>
      </c>
      <c r="X377" s="17">
        <f t="shared" si="44"/>
        <v>0</v>
      </c>
      <c r="Y377" s="17"/>
      <c r="Z377" s="30">
        <v>5607</v>
      </c>
      <c r="AA377" s="18" t="s">
        <v>801</v>
      </c>
      <c r="AB377" s="18">
        <v>7454</v>
      </c>
      <c r="AC377" s="19">
        <f t="shared" si="45"/>
        <v>19.407813053826754</v>
      </c>
      <c r="AD377" s="15"/>
    </row>
    <row r="378" spans="1:30" hidden="1" x14ac:dyDescent="0.3">
      <c r="A378" s="7">
        <v>5614</v>
      </c>
      <c r="B378" s="8" t="s">
        <v>365</v>
      </c>
      <c r="C378" s="9">
        <v>239</v>
      </c>
      <c r="D378" s="10">
        <v>78543.55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40"/>
        <v>78543.55</v>
      </c>
      <c r="L378" s="10">
        <f t="shared" si="41"/>
        <v>328.63</v>
      </c>
      <c r="M378" s="10">
        <f t="shared" si="47"/>
        <v>0</v>
      </c>
      <c r="N378" s="10">
        <f t="shared" si="42"/>
        <v>0</v>
      </c>
      <c r="P378" s="171">
        <f>ROUND(Table1[[#This Row],[Column14]]*P$2,2)</f>
        <v>0</v>
      </c>
      <c r="Q378" s="33">
        <f t="shared" si="43"/>
        <v>0</v>
      </c>
      <c r="R378" s="14">
        <v>5614</v>
      </c>
      <c r="S378" s="14">
        <v>8</v>
      </c>
      <c r="T378" s="14">
        <v>7</v>
      </c>
      <c r="U378" s="15">
        <v>1</v>
      </c>
      <c r="V378" s="14" t="s">
        <v>802</v>
      </c>
      <c r="W378" s="16">
        <v>61.619889127243056</v>
      </c>
      <c r="X378" s="17">
        <f t="shared" si="44"/>
        <v>0</v>
      </c>
      <c r="Y378" s="17"/>
      <c r="Z378" s="30">
        <v>5614</v>
      </c>
      <c r="AA378" s="18" t="s">
        <v>802</v>
      </c>
      <c r="AB378" s="18">
        <v>239</v>
      </c>
      <c r="AC378" s="19">
        <f t="shared" si="45"/>
        <v>3.878617819426335</v>
      </c>
      <c r="AD378" s="15"/>
    </row>
    <row r="379" spans="1:30" hidden="1" x14ac:dyDescent="0.3">
      <c r="A379" s="7">
        <v>3542</v>
      </c>
      <c r="B379" s="8" t="s">
        <v>238</v>
      </c>
      <c r="C379" s="9">
        <v>287</v>
      </c>
      <c r="D379" s="10">
        <v>117931.81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40"/>
        <v>117931.81</v>
      </c>
      <c r="L379" s="10">
        <f t="shared" si="41"/>
        <v>410.91</v>
      </c>
      <c r="M379" s="10">
        <f t="shared" si="47"/>
        <v>0</v>
      </c>
      <c r="N379" s="10">
        <f t="shared" si="42"/>
        <v>0</v>
      </c>
      <c r="P379" s="171">
        <f>ROUND(Table1[[#This Row],[Column14]]*P$2,2)</f>
        <v>0</v>
      </c>
      <c r="Q379" s="33">
        <f t="shared" si="43"/>
        <v>0</v>
      </c>
      <c r="R379" s="14">
        <v>3542</v>
      </c>
      <c r="S379" s="14">
        <v>67</v>
      </c>
      <c r="T379" s="14">
        <v>1</v>
      </c>
      <c r="U379" s="15">
        <v>3</v>
      </c>
      <c r="V379" s="14" t="s">
        <v>238</v>
      </c>
      <c r="W379" s="21">
        <v>10.16</v>
      </c>
      <c r="X379" s="17">
        <f t="shared" si="44"/>
        <v>0</v>
      </c>
      <c r="Y379" s="17"/>
      <c r="Z379" s="30">
        <v>3542</v>
      </c>
      <c r="AA379" s="18" t="s">
        <v>238</v>
      </c>
      <c r="AB379" s="18">
        <v>287</v>
      </c>
      <c r="AC379" s="19">
        <f t="shared" si="45"/>
        <v>28.248031496062993</v>
      </c>
      <c r="AD379" s="15"/>
    </row>
    <row r="380" spans="1:30" hidden="1" x14ac:dyDescent="0.3">
      <c r="A380" s="7">
        <v>5621</v>
      </c>
      <c r="B380" s="8" t="s">
        <v>366</v>
      </c>
      <c r="C380" s="9">
        <v>3205</v>
      </c>
      <c r="D380" s="10">
        <v>1098209.8899999999</v>
      </c>
      <c r="E380" s="10">
        <v>0</v>
      </c>
      <c r="F380" s="10">
        <v>0</v>
      </c>
      <c r="G380" s="10">
        <v>33089.89</v>
      </c>
      <c r="H380" s="10">
        <v>0</v>
      </c>
      <c r="I380" s="10">
        <v>0</v>
      </c>
      <c r="J380" s="10">
        <v>0</v>
      </c>
      <c r="K380" s="10">
        <f t="shared" si="40"/>
        <v>1065120</v>
      </c>
      <c r="L380" s="10">
        <f t="shared" si="41"/>
        <v>332.33</v>
      </c>
      <c r="M380" s="10">
        <f t="shared" si="47"/>
        <v>0</v>
      </c>
      <c r="N380" s="10">
        <f t="shared" si="42"/>
        <v>0</v>
      </c>
      <c r="P380" s="171">
        <f>ROUND(Table1[[#This Row],[Column14]]*P$2,2)</f>
        <v>0</v>
      </c>
      <c r="Q380" s="33">
        <f t="shared" si="43"/>
        <v>0</v>
      </c>
      <c r="R380" s="14">
        <v>5621</v>
      </c>
      <c r="S380" s="14">
        <v>13</v>
      </c>
      <c r="T380" s="14">
        <v>2</v>
      </c>
      <c r="U380" s="15">
        <v>1</v>
      </c>
      <c r="V380" s="14" t="s">
        <v>803</v>
      </c>
      <c r="W380" s="16">
        <v>113.76136933946026</v>
      </c>
      <c r="X380" s="17">
        <f t="shared" si="44"/>
        <v>0</v>
      </c>
      <c r="Y380" s="17"/>
      <c r="Z380" s="30">
        <v>5621</v>
      </c>
      <c r="AA380" s="18" t="s">
        <v>803</v>
      </c>
      <c r="AB380" s="18">
        <v>3205</v>
      </c>
      <c r="AC380" s="19">
        <f t="shared" si="45"/>
        <v>28.173008276969515</v>
      </c>
      <c r="AD380" s="15"/>
    </row>
    <row r="381" spans="1:30" hidden="1" x14ac:dyDescent="0.3">
      <c r="A381" s="47">
        <v>5642</v>
      </c>
      <c r="B381" s="48" t="s">
        <v>368</v>
      </c>
      <c r="C381" s="49">
        <v>1130</v>
      </c>
      <c r="D381" s="50">
        <v>412565.61</v>
      </c>
      <c r="E381" s="50">
        <v>0</v>
      </c>
      <c r="F381" s="50">
        <v>0</v>
      </c>
      <c r="G381" s="50">
        <v>0</v>
      </c>
      <c r="H381" s="50">
        <v>0</v>
      </c>
      <c r="I381" s="50">
        <v>0</v>
      </c>
      <c r="J381" s="50">
        <v>0</v>
      </c>
      <c r="K381" s="50">
        <f t="shared" si="40"/>
        <v>412565.61</v>
      </c>
      <c r="L381" s="50">
        <f t="shared" si="41"/>
        <v>365.1</v>
      </c>
      <c r="M381" s="50">
        <f t="shared" si="47"/>
        <v>0</v>
      </c>
      <c r="N381" s="50">
        <f t="shared" si="42"/>
        <v>0</v>
      </c>
      <c r="O381" s="51"/>
      <c r="P381" s="172">
        <f>ROUND(Table1[[#This Row],[Column14]]*P$2,2)</f>
        <v>0</v>
      </c>
      <c r="Q381" s="52">
        <f t="shared" si="43"/>
        <v>0</v>
      </c>
      <c r="R381" s="53">
        <v>5642</v>
      </c>
      <c r="S381" s="53">
        <v>15</v>
      </c>
      <c r="T381" s="53">
        <v>7</v>
      </c>
      <c r="U381" s="54">
        <v>1</v>
      </c>
      <c r="V381" s="53" t="s">
        <v>805</v>
      </c>
      <c r="W381" s="55">
        <v>10.096783645599903</v>
      </c>
      <c r="X381" s="56">
        <f t="shared" si="44"/>
        <v>0</v>
      </c>
      <c r="Y381" s="56"/>
      <c r="Z381" s="54">
        <v>5642</v>
      </c>
      <c r="AA381" s="53" t="s">
        <v>805</v>
      </c>
      <c r="AB381" s="53">
        <v>1130</v>
      </c>
      <c r="AC381" s="20">
        <f t="shared" si="45"/>
        <v>111.91682813689337</v>
      </c>
      <c r="AD381" s="15">
        <v>36</v>
      </c>
    </row>
    <row r="382" spans="1:30" hidden="1" x14ac:dyDescent="0.3">
      <c r="A382" s="47">
        <v>5656</v>
      </c>
      <c r="B382" s="48" t="s">
        <v>369</v>
      </c>
      <c r="C382" s="49">
        <v>8272</v>
      </c>
      <c r="D382" s="50">
        <v>3219299.37</v>
      </c>
      <c r="E382" s="50">
        <v>0</v>
      </c>
      <c r="F382" s="50">
        <v>0</v>
      </c>
      <c r="G382" s="50">
        <v>0</v>
      </c>
      <c r="H382" s="50">
        <v>0</v>
      </c>
      <c r="I382" s="50">
        <v>0</v>
      </c>
      <c r="J382" s="50">
        <v>0</v>
      </c>
      <c r="K382" s="50">
        <f t="shared" si="40"/>
        <v>3219299.37</v>
      </c>
      <c r="L382" s="50">
        <f t="shared" si="41"/>
        <v>389.18</v>
      </c>
      <c r="M382" s="50">
        <f t="shared" si="47"/>
        <v>0</v>
      </c>
      <c r="N382" s="50">
        <f t="shared" si="42"/>
        <v>0</v>
      </c>
      <c r="O382" s="51"/>
      <c r="P382" s="172">
        <f>ROUND(Table1[[#This Row],[Column14]]*P$2,2)</f>
        <v>0</v>
      </c>
      <c r="Q382" s="52">
        <f t="shared" si="43"/>
        <v>0</v>
      </c>
      <c r="R382" s="53">
        <v>5656</v>
      </c>
      <c r="S382" s="53">
        <v>13</v>
      </c>
      <c r="T382" s="53">
        <v>2</v>
      </c>
      <c r="U382" s="54">
        <v>1</v>
      </c>
      <c r="V382" s="53" t="s">
        <v>806</v>
      </c>
      <c r="W382" s="60">
        <v>79.267364130378212</v>
      </c>
      <c r="X382" s="56">
        <f t="shared" si="44"/>
        <v>0</v>
      </c>
      <c r="Y382" s="56"/>
      <c r="Z382" s="54">
        <v>5656</v>
      </c>
      <c r="AA382" s="53" t="s">
        <v>806</v>
      </c>
      <c r="AB382" s="53">
        <v>8272</v>
      </c>
      <c r="AC382" s="20">
        <f t="shared" si="45"/>
        <v>104.35568396590421</v>
      </c>
      <c r="AD382" s="15">
        <v>34</v>
      </c>
    </row>
    <row r="383" spans="1:30" hidden="1" x14ac:dyDescent="0.3">
      <c r="A383" s="7">
        <v>5663</v>
      </c>
      <c r="B383" s="8" t="s">
        <v>370</v>
      </c>
      <c r="C383" s="9">
        <v>4809</v>
      </c>
      <c r="D383" s="10">
        <v>2256173.9500000002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40"/>
        <v>2256173.9500000002</v>
      </c>
      <c r="L383" s="10">
        <f t="shared" si="41"/>
        <v>469.16</v>
      </c>
      <c r="M383" s="10">
        <f t="shared" si="47"/>
        <v>0</v>
      </c>
      <c r="N383" s="10">
        <f t="shared" si="42"/>
        <v>0</v>
      </c>
      <c r="P383" s="171">
        <f>ROUND(Table1[[#This Row],[Column14]]*P$2,2)</f>
        <v>0</v>
      </c>
      <c r="Q383" s="33">
        <f t="shared" si="43"/>
        <v>0</v>
      </c>
      <c r="R383" s="14">
        <v>5663</v>
      </c>
      <c r="S383" s="14">
        <v>16</v>
      </c>
      <c r="T383" s="14">
        <v>12</v>
      </c>
      <c r="U383" s="15">
        <v>1</v>
      </c>
      <c r="V383" s="14" t="s">
        <v>807</v>
      </c>
      <c r="W383" s="16">
        <v>400.7918883410116</v>
      </c>
      <c r="X383" s="17">
        <f t="shared" si="44"/>
        <v>0</v>
      </c>
      <c r="Y383" s="17"/>
      <c r="Z383" s="30">
        <v>5663</v>
      </c>
      <c r="AA383" s="18" t="s">
        <v>807</v>
      </c>
      <c r="AB383" s="18">
        <v>4809</v>
      </c>
      <c r="AC383" s="19">
        <f t="shared" si="45"/>
        <v>11.998745832670867</v>
      </c>
      <c r="AD383" s="15"/>
    </row>
    <row r="384" spans="1:30" hidden="1" x14ac:dyDescent="0.3">
      <c r="A384" s="47">
        <v>3510</v>
      </c>
      <c r="B384" s="48" t="s">
        <v>235</v>
      </c>
      <c r="C384" s="49">
        <v>496</v>
      </c>
      <c r="D384" s="50">
        <v>151212.57</v>
      </c>
      <c r="E384" s="50">
        <v>0</v>
      </c>
      <c r="F384" s="50">
        <v>0</v>
      </c>
      <c r="G384" s="50">
        <v>0</v>
      </c>
      <c r="H384" s="50">
        <v>0</v>
      </c>
      <c r="I384" s="50">
        <v>0</v>
      </c>
      <c r="J384" s="50">
        <v>0</v>
      </c>
      <c r="K384" s="50">
        <f t="shared" si="40"/>
        <v>151212.57</v>
      </c>
      <c r="L384" s="50">
        <f t="shared" si="41"/>
        <v>304.86</v>
      </c>
      <c r="M384" s="50">
        <f t="shared" si="47"/>
        <v>0</v>
      </c>
      <c r="N384" s="50">
        <f t="shared" si="42"/>
        <v>0</v>
      </c>
      <c r="O384" s="51"/>
      <c r="P384" s="172">
        <f>ROUND(Table1[[#This Row],[Column14]]*P$2,2)</f>
        <v>0</v>
      </c>
      <c r="Q384" s="52">
        <f t="shared" si="43"/>
        <v>0</v>
      </c>
      <c r="R384" s="53">
        <v>3510</v>
      </c>
      <c r="S384" s="53">
        <v>67</v>
      </c>
      <c r="T384" s="53">
        <v>1</v>
      </c>
      <c r="U384" s="54">
        <v>3</v>
      </c>
      <c r="V384" s="53" t="s">
        <v>809</v>
      </c>
      <c r="W384" s="61">
        <v>5.76</v>
      </c>
      <c r="X384" s="56">
        <f t="shared" si="44"/>
        <v>0</v>
      </c>
      <c r="Y384" s="56"/>
      <c r="Z384" s="54">
        <v>3510</v>
      </c>
      <c r="AA384" s="53" t="s">
        <v>809</v>
      </c>
      <c r="AB384" s="53">
        <v>496</v>
      </c>
      <c r="AC384" s="20">
        <f t="shared" si="45"/>
        <v>86.111111111111114</v>
      </c>
      <c r="AD384" s="15">
        <v>27</v>
      </c>
    </row>
    <row r="385" spans="1:30" hidden="1" x14ac:dyDescent="0.3">
      <c r="A385" s="7">
        <v>5740</v>
      </c>
      <c r="B385" s="8" t="s">
        <v>374</v>
      </c>
      <c r="C385" s="9">
        <v>237</v>
      </c>
      <c r="D385" s="10">
        <v>99598.43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40"/>
        <v>99598.43</v>
      </c>
      <c r="L385" s="10">
        <f t="shared" si="41"/>
        <v>420.25</v>
      </c>
      <c r="M385" s="10">
        <f t="shared" si="47"/>
        <v>0</v>
      </c>
      <c r="N385" s="10">
        <f t="shared" si="42"/>
        <v>0</v>
      </c>
      <c r="P385" s="171">
        <f>ROUND(Table1[[#This Row],[Column14]]*P$2,2)</f>
        <v>0</v>
      </c>
      <c r="Q385" s="33">
        <f t="shared" si="43"/>
        <v>0</v>
      </c>
      <c r="R385" s="14">
        <v>5740</v>
      </c>
      <c r="S385" s="14">
        <v>58</v>
      </c>
      <c r="T385" s="14">
        <v>8</v>
      </c>
      <c r="U385" s="15">
        <v>1</v>
      </c>
      <c r="V385" s="14" t="s">
        <v>812</v>
      </c>
      <c r="W385" s="16">
        <v>96.94364579738594</v>
      </c>
      <c r="X385" s="17">
        <f t="shared" si="44"/>
        <v>0</v>
      </c>
      <c r="Y385" s="17"/>
      <c r="Z385" s="30">
        <v>5740</v>
      </c>
      <c r="AA385" s="18" t="s">
        <v>812</v>
      </c>
      <c r="AB385" s="18">
        <v>237</v>
      </c>
      <c r="AC385" s="19">
        <f t="shared" si="45"/>
        <v>2.4447192804707849</v>
      </c>
      <c r="AD385" s="15"/>
    </row>
    <row r="386" spans="1:30" hidden="1" x14ac:dyDescent="0.3">
      <c r="A386" s="7">
        <v>126</v>
      </c>
      <c r="B386" s="8" t="s">
        <v>21</v>
      </c>
      <c r="C386" s="9">
        <v>985</v>
      </c>
      <c r="D386" s="10">
        <v>485973.96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40"/>
        <v>485973.96</v>
      </c>
      <c r="L386" s="10">
        <f t="shared" si="41"/>
        <v>493.37</v>
      </c>
      <c r="M386" s="10">
        <f t="shared" si="47"/>
        <v>0</v>
      </c>
      <c r="N386" s="10">
        <f t="shared" si="42"/>
        <v>0</v>
      </c>
      <c r="P386" s="171">
        <f>ROUND(Table1[[#This Row],[Column14]]*P$2,2)</f>
        <v>0</v>
      </c>
      <c r="Q386" s="33">
        <f t="shared" si="43"/>
        <v>0</v>
      </c>
      <c r="R386" s="14">
        <v>126</v>
      </c>
      <c r="S386" s="14">
        <v>49</v>
      </c>
      <c r="T386" s="14">
        <v>5</v>
      </c>
      <c r="U386" s="15">
        <v>1</v>
      </c>
      <c r="V386" s="14" t="s">
        <v>815</v>
      </c>
      <c r="W386" s="16">
        <v>99.987622586803496</v>
      </c>
      <c r="X386" s="17">
        <f t="shared" si="44"/>
        <v>0</v>
      </c>
      <c r="Y386" s="17"/>
      <c r="Z386" s="30">
        <v>126</v>
      </c>
      <c r="AA386" s="18" t="s">
        <v>815</v>
      </c>
      <c r="AB386" s="18">
        <v>985</v>
      </c>
      <c r="AC386" s="19">
        <f t="shared" si="45"/>
        <v>9.8512193261208871</v>
      </c>
      <c r="AD386" s="15"/>
    </row>
    <row r="387" spans="1:30" hidden="1" x14ac:dyDescent="0.3">
      <c r="A387" s="7">
        <v>4375</v>
      </c>
      <c r="B387" s="8" t="s">
        <v>298</v>
      </c>
      <c r="C387" s="9">
        <v>637</v>
      </c>
      <c r="D387" s="10">
        <v>361813.77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40"/>
        <v>361813.77</v>
      </c>
      <c r="L387" s="10">
        <f t="shared" si="41"/>
        <v>568</v>
      </c>
      <c r="M387" s="10">
        <f t="shared" si="47"/>
        <v>0</v>
      </c>
      <c r="N387" s="10">
        <f t="shared" si="42"/>
        <v>0</v>
      </c>
      <c r="P387" s="171">
        <f>ROUND(Table1[[#This Row],[Column14]]*P$2,2)</f>
        <v>0</v>
      </c>
      <c r="Q387" s="33">
        <f t="shared" si="43"/>
        <v>0</v>
      </c>
      <c r="R387" s="14">
        <v>4375</v>
      </c>
      <c r="S387" s="14">
        <v>69</v>
      </c>
      <c r="T387" s="14">
        <v>5</v>
      </c>
      <c r="U387" s="15">
        <v>1</v>
      </c>
      <c r="V387" s="14" t="s">
        <v>817</v>
      </c>
      <c r="W387" s="16">
        <v>218.70726088557552</v>
      </c>
      <c r="X387" s="17">
        <f t="shared" si="44"/>
        <v>0</v>
      </c>
      <c r="Y387" s="17"/>
      <c r="Z387" s="30">
        <v>4375</v>
      </c>
      <c r="AA387" s="18" t="s">
        <v>817</v>
      </c>
      <c r="AB387" s="18">
        <v>637</v>
      </c>
      <c r="AC387" s="19">
        <f t="shared" si="45"/>
        <v>2.9125690542723643</v>
      </c>
      <c r="AD387" s="15"/>
    </row>
    <row r="388" spans="1:30" hidden="1" x14ac:dyDescent="0.3">
      <c r="A388" s="7">
        <v>5810</v>
      </c>
      <c r="B388" s="8" t="s">
        <v>379</v>
      </c>
      <c r="C388" s="9">
        <v>480</v>
      </c>
      <c r="D388" s="10">
        <v>267088.84000000003</v>
      </c>
      <c r="E388" s="10">
        <v>0</v>
      </c>
      <c r="F388" s="10">
        <v>0</v>
      </c>
      <c r="G388" s="10">
        <v>647.78</v>
      </c>
      <c r="H388" s="10">
        <v>0</v>
      </c>
      <c r="I388" s="10">
        <v>0</v>
      </c>
      <c r="J388" s="10">
        <v>0</v>
      </c>
      <c r="K388" s="10">
        <f t="shared" si="40"/>
        <v>266441.06</v>
      </c>
      <c r="L388" s="10">
        <f t="shared" si="41"/>
        <v>555.09</v>
      </c>
      <c r="M388" s="10">
        <f t="shared" si="47"/>
        <v>0</v>
      </c>
      <c r="N388" s="10">
        <f t="shared" si="42"/>
        <v>0</v>
      </c>
      <c r="P388" s="171">
        <f>ROUND(Table1[[#This Row],[Column14]]*P$2,2)</f>
        <v>0</v>
      </c>
      <c r="Q388" s="33">
        <f t="shared" si="43"/>
        <v>0</v>
      </c>
      <c r="R388" s="14">
        <v>5810</v>
      </c>
      <c r="S388" s="14">
        <v>3</v>
      </c>
      <c r="T388" s="14">
        <v>11</v>
      </c>
      <c r="U388" s="15">
        <v>1</v>
      </c>
      <c r="V388" s="14" t="s">
        <v>818</v>
      </c>
      <c r="W388" s="16">
        <v>112.97681066486024</v>
      </c>
      <c r="X388" s="17">
        <f t="shared" si="44"/>
        <v>0</v>
      </c>
      <c r="Y388" s="17"/>
      <c r="Z388" s="30">
        <v>5810</v>
      </c>
      <c r="AA388" s="18" t="s">
        <v>818</v>
      </c>
      <c r="AB388" s="18">
        <v>480</v>
      </c>
      <c r="AC388" s="19">
        <f t="shared" si="45"/>
        <v>4.2486595007881283</v>
      </c>
      <c r="AD388" s="15"/>
    </row>
    <row r="389" spans="1:30" hidden="1" x14ac:dyDescent="0.3">
      <c r="A389" s="47">
        <v>5817</v>
      </c>
      <c r="B389" s="48" t="s">
        <v>380</v>
      </c>
      <c r="C389" s="49">
        <v>477</v>
      </c>
      <c r="D389" s="50">
        <v>159215.34</v>
      </c>
      <c r="E389" s="50">
        <v>0</v>
      </c>
      <c r="F389" s="50">
        <v>0</v>
      </c>
      <c r="G389" s="50">
        <v>0</v>
      </c>
      <c r="H389" s="50">
        <v>0</v>
      </c>
      <c r="I389" s="50">
        <v>0</v>
      </c>
      <c r="J389" s="50">
        <v>0</v>
      </c>
      <c r="K389" s="50">
        <f t="shared" ref="K389:K426" si="48">D389-E389-F389-G389-H389-I389-J389</f>
        <v>159215.34</v>
      </c>
      <c r="L389" s="50">
        <f t="shared" ref="L389:L426" si="49">ROUND((K389/C389),2)</f>
        <v>333.78</v>
      </c>
      <c r="M389" s="50">
        <f t="shared" si="47"/>
        <v>0</v>
      </c>
      <c r="N389" s="50">
        <f t="shared" ref="N389:N426" si="50">M389*C389</f>
        <v>0</v>
      </c>
      <c r="O389" s="51"/>
      <c r="P389" s="172">
        <f>ROUND(Table1[[#This Row],[Column14]]*P$2,2)</f>
        <v>0</v>
      </c>
      <c r="Q389" s="52">
        <f t="shared" ref="Q389:Q426" si="51">A389-R389</f>
        <v>0</v>
      </c>
      <c r="R389" s="53">
        <v>5817</v>
      </c>
      <c r="S389" s="53">
        <v>30</v>
      </c>
      <c r="T389" s="53">
        <v>2</v>
      </c>
      <c r="U389" s="54">
        <v>3</v>
      </c>
      <c r="V389" s="53" t="s">
        <v>819</v>
      </c>
      <c r="W389" s="60">
        <v>4.25</v>
      </c>
      <c r="X389" s="56">
        <f t="shared" ref="X389:X426" si="52">R389-Z389</f>
        <v>0</v>
      </c>
      <c r="Y389" s="56"/>
      <c r="Z389" s="54">
        <v>5817</v>
      </c>
      <c r="AA389" s="53" t="s">
        <v>819</v>
      </c>
      <c r="AB389" s="53">
        <v>477</v>
      </c>
      <c r="AC389" s="20">
        <f t="shared" ref="AC389:AC426" si="53">AB389/W389</f>
        <v>112.23529411764706</v>
      </c>
      <c r="AD389" s="15">
        <v>37</v>
      </c>
    </row>
    <row r="390" spans="1:30" hidden="1" x14ac:dyDescent="0.3">
      <c r="A390" s="47">
        <v>5824</v>
      </c>
      <c r="B390" s="48" t="s">
        <v>381</v>
      </c>
      <c r="C390" s="49">
        <v>1812</v>
      </c>
      <c r="D390" s="50">
        <v>718761.47</v>
      </c>
      <c r="E390" s="50">
        <v>0</v>
      </c>
      <c r="F390" s="50">
        <v>607.32000000000005</v>
      </c>
      <c r="G390" s="50">
        <v>0</v>
      </c>
      <c r="H390" s="50">
        <v>0</v>
      </c>
      <c r="I390" s="50">
        <v>0</v>
      </c>
      <c r="J390" s="50">
        <v>0</v>
      </c>
      <c r="K390" s="50">
        <f t="shared" si="48"/>
        <v>718154.15</v>
      </c>
      <c r="L390" s="50">
        <f t="shared" si="49"/>
        <v>396.33</v>
      </c>
      <c r="M390" s="50">
        <f t="shared" si="47"/>
        <v>0</v>
      </c>
      <c r="N390" s="50">
        <f t="shared" si="50"/>
        <v>0</v>
      </c>
      <c r="O390" s="51"/>
      <c r="P390" s="172">
        <f>ROUND(Table1[[#This Row],[Column14]]*P$2,2)</f>
        <v>0</v>
      </c>
      <c r="Q390" s="52">
        <f t="shared" si="51"/>
        <v>0</v>
      </c>
      <c r="R390" s="53">
        <v>5824</v>
      </c>
      <c r="S390" s="53">
        <v>36</v>
      </c>
      <c r="T390" s="53">
        <v>7</v>
      </c>
      <c r="U390" s="54">
        <v>1</v>
      </c>
      <c r="V390" s="53" t="s">
        <v>820</v>
      </c>
      <c r="W390" s="55">
        <v>27.706450952039159</v>
      </c>
      <c r="X390" s="56">
        <f t="shared" si="52"/>
        <v>0</v>
      </c>
      <c r="Y390" s="56"/>
      <c r="Z390" s="54">
        <v>5824</v>
      </c>
      <c r="AA390" s="53" t="s">
        <v>820</v>
      </c>
      <c r="AB390" s="53">
        <v>1812</v>
      </c>
      <c r="AC390" s="20">
        <f t="shared" si="53"/>
        <v>65.399931703148695</v>
      </c>
      <c r="AD390" s="15">
        <v>13</v>
      </c>
    </row>
    <row r="391" spans="1:30" hidden="1" x14ac:dyDescent="0.3">
      <c r="A391" s="47">
        <v>5859</v>
      </c>
      <c r="B391" s="48" t="s">
        <v>383</v>
      </c>
      <c r="C391" s="49">
        <v>669</v>
      </c>
      <c r="D391" s="50">
        <v>136766.10999999999</v>
      </c>
      <c r="E391" s="50">
        <v>0</v>
      </c>
      <c r="F391" s="50">
        <v>0</v>
      </c>
      <c r="G391" s="50">
        <v>0</v>
      </c>
      <c r="H391" s="50">
        <v>0</v>
      </c>
      <c r="I391" s="50">
        <v>0</v>
      </c>
      <c r="J391" s="50">
        <v>0</v>
      </c>
      <c r="K391" s="50">
        <f t="shared" si="48"/>
        <v>136766.10999999999</v>
      </c>
      <c r="L391" s="50">
        <f t="shared" si="49"/>
        <v>204.43</v>
      </c>
      <c r="M391" s="50">
        <f t="shared" si="47"/>
        <v>0</v>
      </c>
      <c r="N391" s="50">
        <f t="shared" si="50"/>
        <v>0</v>
      </c>
      <c r="O391" s="51"/>
      <c r="P391" s="172">
        <f>ROUND(Table1[[#This Row],[Column14]]*P$2,2)</f>
        <v>0</v>
      </c>
      <c r="Q391" s="52">
        <f t="shared" si="51"/>
        <v>0</v>
      </c>
      <c r="R391" s="53">
        <v>5859</v>
      </c>
      <c r="S391" s="53">
        <v>51</v>
      </c>
      <c r="T391" s="53">
        <v>2</v>
      </c>
      <c r="U391" s="54">
        <v>3</v>
      </c>
      <c r="V391" s="53" t="s">
        <v>821</v>
      </c>
      <c r="W391" s="60">
        <v>12.25</v>
      </c>
      <c r="X391" s="56">
        <f t="shared" si="52"/>
        <v>0</v>
      </c>
      <c r="Y391" s="56"/>
      <c r="Z391" s="54">
        <v>5859</v>
      </c>
      <c r="AA391" s="53" t="s">
        <v>821</v>
      </c>
      <c r="AB391" s="53">
        <v>669</v>
      </c>
      <c r="AC391" s="20">
        <f t="shared" si="53"/>
        <v>54.612244897959187</v>
      </c>
      <c r="AD391" s="15">
        <v>4</v>
      </c>
    </row>
    <row r="392" spans="1:30" hidden="1" x14ac:dyDescent="0.3">
      <c r="A392" s="7">
        <v>5852</v>
      </c>
      <c r="B392" s="8" t="s">
        <v>382</v>
      </c>
      <c r="C392" s="9">
        <v>766</v>
      </c>
      <c r="D392" s="10">
        <v>349598.69</v>
      </c>
      <c r="E392" s="10">
        <v>3890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f t="shared" si="48"/>
        <v>345708.69</v>
      </c>
      <c r="L392" s="10">
        <f t="shared" si="49"/>
        <v>451.32</v>
      </c>
      <c r="M392" s="10">
        <f t="shared" si="47"/>
        <v>0</v>
      </c>
      <c r="N392" s="10">
        <f t="shared" si="50"/>
        <v>0</v>
      </c>
      <c r="P392" s="171">
        <f>ROUND(Table1[[#This Row],[Column14]]*P$2,2)</f>
        <v>0</v>
      </c>
      <c r="Q392" s="33">
        <f t="shared" si="51"/>
        <v>0</v>
      </c>
      <c r="R392" s="14">
        <v>5852</v>
      </c>
      <c r="S392" s="14">
        <v>51</v>
      </c>
      <c r="T392" s="14">
        <v>2</v>
      </c>
      <c r="U392" s="15">
        <v>2</v>
      </c>
      <c r="V392" s="14" t="s">
        <v>822</v>
      </c>
      <c r="W392" s="16">
        <v>85.51</v>
      </c>
      <c r="X392" s="17">
        <f t="shared" si="52"/>
        <v>0</v>
      </c>
      <c r="Y392" s="17"/>
      <c r="Z392" s="30">
        <v>5852</v>
      </c>
      <c r="AA392" s="18" t="s">
        <v>822</v>
      </c>
      <c r="AB392" s="18">
        <v>766</v>
      </c>
      <c r="AC392" s="19">
        <f t="shared" si="53"/>
        <v>8.9580166062448825</v>
      </c>
      <c r="AD392" s="15"/>
    </row>
    <row r="393" spans="1:30" hidden="1" x14ac:dyDescent="0.3">
      <c r="A393" s="47">
        <v>5901</v>
      </c>
      <c r="B393" s="48" t="s">
        <v>385</v>
      </c>
      <c r="C393" s="49">
        <v>5314</v>
      </c>
      <c r="D393" s="50">
        <v>1861182.49</v>
      </c>
      <c r="E393" s="50">
        <v>0</v>
      </c>
      <c r="F393" s="50">
        <v>0</v>
      </c>
      <c r="G393" s="50">
        <v>0</v>
      </c>
      <c r="H393" s="50">
        <v>0</v>
      </c>
      <c r="I393" s="50">
        <v>0</v>
      </c>
      <c r="J393" s="50">
        <v>0</v>
      </c>
      <c r="K393" s="50">
        <f t="shared" si="48"/>
        <v>1861182.49</v>
      </c>
      <c r="L393" s="50">
        <f t="shared" si="49"/>
        <v>350.24</v>
      </c>
      <c r="M393" s="50">
        <f t="shared" si="47"/>
        <v>0</v>
      </c>
      <c r="N393" s="50">
        <f t="shared" si="50"/>
        <v>0</v>
      </c>
      <c r="O393" s="51"/>
      <c r="P393" s="172">
        <f>ROUND(Table1[[#This Row],[Column14]]*P$2,2)</f>
        <v>0</v>
      </c>
      <c r="Q393" s="52">
        <f t="shared" si="51"/>
        <v>0</v>
      </c>
      <c r="R393" s="53">
        <v>5901</v>
      </c>
      <c r="S393" s="53">
        <v>13</v>
      </c>
      <c r="T393" s="53">
        <v>2</v>
      </c>
      <c r="U393" s="54">
        <v>1</v>
      </c>
      <c r="V393" s="53" t="s">
        <v>825</v>
      </c>
      <c r="W393" s="55">
        <v>57.190148054346196</v>
      </c>
      <c r="X393" s="56">
        <f t="shared" si="52"/>
        <v>0</v>
      </c>
      <c r="Y393" s="56"/>
      <c r="Z393" s="54">
        <v>5901</v>
      </c>
      <c r="AA393" s="53" t="s">
        <v>825</v>
      </c>
      <c r="AB393" s="53">
        <v>5314</v>
      </c>
      <c r="AC393" s="20">
        <f t="shared" si="53"/>
        <v>92.91810181974445</v>
      </c>
      <c r="AD393" s="15">
        <v>31</v>
      </c>
    </row>
    <row r="394" spans="1:30" hidden="1" x14ac:dyDescent="0.3">
      <c r="A394" s="7">
        <v>5985</v>
      </c>
      <c r="B394" s="8" t="s">
        <v>387</v>
      </c>
      <c r="C394" s="9">
        <v>1162</v>
      </c>
      <c r="D394" s="10">
        <v>654430.48</v>
      </c>
      <c r="E394" s="10">
        <v>0</v>
      </c>
      <c r="F394" s="10">
        <v>5135.5200000000004</v>
      </c>
      <c r="G394" s="10">
        <v>0</v>
      </c>
      <c r="H394" s="10">
        <v>0</v>
      </c>
      <c r="I394" s="10">
        <v>0</v>
      </c>
      <c r="J394" s="10">
        <v>0</v>
      </c>
      <c r="K394" s="10">
        <f t="shared" si="48"/>
        <v>649294.96</v>
      </c>
      <c r="L394" s="10">
        <f t="shared" si="49"/>
        <v>558.77</v>
      </c>
      <c r="M394" s="10">
        <f t="shared" si="47"/>
        <v>0</v>
      </c>
      <c r="N394" s="10">
        <f t="shared" si="50"/>
        <v>0</v>
      </c>
      <c r="P394" s="171">
        <f>ROUND(Table1[[#This Row],[Column14]]*P$2,2)</f>
        <v>0</v>
      </c>
      <c r="Q394" s="33">
        <f t="shared" si="51"/>
        <v>0</v>
      </c>
      <c r="R394" s="14">
        <v>5985</v>
      </c>
      <c r="S394" s="14">
        <v>62</v>
      </c>
      <c r="T394" s="14">
        <v>4</v>
      </c>
      <c r="U394" s="15">
        <v>1</v>
      </c>
      <c r="V394" s="14" t="s">
        <v>826</v>
      </c>
      <c r="W394" s="16">
        <v>191.66565267442166</v>
      </c>
      <c r="X394" s="17">
        <f t="shared" si="52"/>
        <v>0</v>
      </c>
      <c r="Y394" s="17"/>
      <c r="Z394" s="30">
        <v>5985</v>
      </c>
      <c r="AA394" s="18" t="s">
        <v>826</v>
      </c>
      <c r="AB394" s="18">
        <v>1162</v>
      </c>
      <c r="AC394" s="19">
        <f t="shared" si="53"/>
        <v>6.0626407694124751</v>
      </c>
      <c r="AD394" s="15"/>
    </row>
    <row r="395" spans="1:30" hidden="1" x14ac:dyDescent="0.3">
      <c r="A395" s="7">
        <v>5992</v>
      </c>
      <c r="B395" s="8" t="s">
        <v>388</v>
      </c>
      <c r="C395" s="9">
        <v>403</v>
      </c>
      <c r="D395" s="10">
        <v>219335.36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48"/>
        <v>219335.36</v>
      </c>
      <c r="L395" s="10">
        <f t="shared" si="49"/>
        <v>544.26</v>
      </c>
      <c r="M395" s="10">
        <f t="shared" si="47"/>
        <v>0</v>
      </c>
      <c r="N395" s="10">
        <f t="shared" si="50"/>
        <v>0</v>
      </c>
      <c r="P395" s="171">
        <f>ROUND(Table1[[#This Row],[Column14]]*P$2,2)</f>
        <v>0</v>
      </c>
      <c r="Q395" s="33">
        <f t="shared" si="51"/>
        <v>0</v>
      </c>
      <c r="R395" s="14">
        <v>5992</v>
      </c>
      <c r="S395" s="14">
        <v>21</v>
      </c>
      <c r="T395" s="14">
        <v>8</v>
      </c>
      <c r="U395" s="15">
        <v>1</v>
      </c>
      <c r="V395" s="14" t="s">
        <v>827</v>
      </c>
      <c r="W395" s="16">
        <v>327.45249680952963</v>
      </c>
      <c r="X395" s="17">
        <f t="shared" si="52"/>
        <v>0</v>
      </c>
      <c r="Y395" s="17"/>
      <c r="Z395" s="30">
        <v>5992</v>
      </c>
      <c r="AA395" s="18" t="s">
        <v>827</v>
      </c>
      <c r="AB395" s="18">
        <v>403</v>
      </c>
      <c r="AC395" s="19">
        <f t="shared" si="53"/>
        <v>1.2307128634734898</v>
      </c>
      <c r="AD395" s="15"/>
    </row>
    <row r="396" spans="1:30" hidden="1" x14ac:dyDescent="0.3">
      <c r="A396" s="7">
        <v>6022</v>
      </c>
      <c r="B396" s="8" t="s">
        <v>390</v>
      </c>
      <c r="C396" s="9">
        <v>501</v>
      </c>
      <c r="D396" s="10">
        <v>141313.29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48"/>
        <v>141313.29</v>
      </c>
      <c r="L396" s="10">
        <f t="shared" si="49"/>
        <v>282.06</v>
      </c>
      <c r="M396" s="10">
        <f t="shared" si="47"/>
        <v>0</v>
      </c>
      <c r="N396" s="10">
        <f t="shared" si="50"/>
        <v>0</v>
      </c>
      <c r="P396" s="171">
        <f>ROUND(Table1[[#This Row],[Column14]]*P$2,2)</f>
        <v>0</v>
      </c>
      <c r="Q396" s="33">
        <f t="shared" si="51"/>
        <v>0</v>
      </c>
      <c r="R396" s="14">
        <v>6022</v>
      </c>
      <c r="S396" s="14">
        <v>64</v>
      </c>
      <c r="T396" s="14">
        <v>2</v>
      </c>
      <c r="U396" s="15">
        <v>3</v>
      </c>
      <c r="V396" s="14" t="s">
        <v>828</v>
      </c>
      <c r="W396" s="22">
        <v>27.35</v>
      </c>
      <c r="X396" s="17">
        <f t="shared" si="52"/>
        <v>0</v>
      </c>
      <c r="Y396" s="17"/>
      <c r="Z396" s="30">
        <v>6022</v>
      </c>
      <c r="AA396" s="18" t="s">
        <v>828</v>
      </c>
      <c r="AB396" s="18">
        <v>501</v>
      </c>
      <c r="AC396" s="19">
        <f t="shared" si="53"/>
        <v>18.318098720292504</v>
      </c>
      <c r="AD396" s="15"/>
    </row>
    <row r="397" spans="1:30" hidden="1" x14ac:dyDescent="0.3">
      <c r="A397" s="7">
        <v>6104</v>
      </c>
      <c r="B397" s="8" t="s">
        <v>394</v>
      </c>
      <c r="C397" s="9">
        <v>162</v>
      </c>
      <c r="D397" s="10">
        <v>96728.76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48"/>
        <v>96728.76</v>
      </c>
      <c r="L397" s="10">
        <f t="shared" si="49"/>
        <v>597.09</v>
      </c>
      <c r="M397" s="10">
        <f t="shared" si="47"/>
        <v>0</v>
      </c>
      <c r="N397" s="10">
        <f t="shared" si="50"/>
        <v>0</v>
      </c>
      <c r="P397" s="171">
        <f>ROUND(Table1[[#This Row],[Column14]]*P$2,2)</f>
        <v>0</v>
      </c>
      <c r="Q397" s="33">
        <f t="shared" si="51"/>
        <v>0</v>
      </c>
      <c r="R397" s="14">
        <v>6104</v>
      </c>
      <c r="S397" s="14">
        <v>51</v>
      </c>
      <c r="T397" s="14">
        <v>2</v>
      </c>
      <c r="U397" s="15">
        <v>3</v>
      </c>
      <c r="V397" s="14" t="s">
        <v>831</v>
      </c>
      <c r="W397" s="21">
        <v>5.9</v>
      </c>
      <c r="X397" s="17">
        <f t="shared" si="52"/>
        <v>0</v>
      </c>
      <c r="Y397" s="17"/>
      <c r="Z397" s="30">
        <v>6104</v>
      </c>
      <c r="AA397" s="18" t="s">
        <v>831</v>
      </c>
      <c r="AB397" s="18">
        <v>162</v>
      </c>
      <c r="AC397" s="19">
        <f t="shared" si="53"/>
        <v>27.457627118644066</v>
      </c>
      <c r="AD397" s="15"/>
    </row>
    <row r="398" spans="1:30" hidden="1" x14ac:dyDescent="0.3">
      <c r="A398" s="7">
        <v>6113</v>
      </c>
      <c r="B398" s="8" t="s">
        <v>395</v>
      </c>
      <c r="C398" s="9">
        <v>1403</v>
      </c>
      <c r="D398" s="10">
        <v>530495.53</v>
      </c>
      <c r="E398" s="10">
        <v>10086.83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f t="shared" si="48"/>
        <v>520408.7</v>
      </c>
      <c r="L398" s="10">
        <f t="shared" si="49"/>
        <v>370.93</v>
      </c>
      <c r="M398" s="10">
        <f t="shared" si="47"/>
        <v>0</v>
      </c>
      <c r="N398" s="10">
        <f t="shared" si="50"/>
        <v>0</v>
      </c>
      <c r="P398" s="171">
        <f>ROUND(Table1[[#This Row],[Column14]]*P$2,2)</f>
        <v>0</v>
      </c>
      <c r="Q398" s="33">
        <f t="shared" si="51"/>
        <v>0</v>
      </c>
      <c r="R398" s="14">
        <v>6113</v>
      </c>
      <c r="S398" s="14">
        <v>51</v>
      </c>
      <c r="T398" s="14">
        <v>2</v>
      </c>
      <c r="U398" s="15">
        <v>3</v>
      </c>
      <c r="V398" s="14" t="s">
        <v>832</v>
      </c>
      <c r="W398" s="22">
        <v>50</v>
      </c>
      <c r="X398" s="17">
        <f t="shared" si="52"/>
        <v>0</v>
      </c>
      <c r="Y398" s="17"/>
      <c r="Z398" s="30">
        <v>6113</v>
      </c>
      <c r="AA398" s="18" t="s">
        <v>832</v>
      </c>
      <c r="AB398" s="18">
        <v>1403</v>
      </c>
      <c r="AC398" s="19">
        <f t="shared" si="53"/>
        <v>28.06</v>
      </c>
      <c r="AD398" s="15"/>
    </row>
    <row r="399" spans="1:30" hidden="1" x14ac:dyDescent="0.3">
      <c r="A399" s="7">
        <v>6083</v>
      </c>
      <c r="B399" s="8" t="s">
        <v>393</v>
      </c>
      <c r="C399" s="9">
        <v>1108</v>
      </c>
      <c r="D399" s="10">
        <v>322971.45</v>
      </c>
      <c r="E399" s="10">
        <v>0</v>
      </c>
      <c r="F399" s="10">
        <v>0</v>
      </c>
      <c r="G399" s="10">
        <v>2014.24</v>
      </c>
      <c r="H399" s="10">
        <v>0</v>
      </c>
      <c r="I399" s="10">
        <v>0</v>
      </c>
      <c r="J399" s="10">
        <v>0</v>
      </c>
      <c r="K399" s="10">
        <f t="shared" si="48"/>
        <v>320957.21000000002</v>
      </c>
      <c r="L399" s="10">
        <f t="shared" si="49"/>
        <v>289.67</v>
      </c>
      <c r="M399" s="10">
        <f t="shared" si="47"/>
        <v>0</v>
      </c>
      <c r="N399" s="10">
        <f t="shared" si="50"/>
        <v>0</v>
      </c>
      <c r="P399" s="171">
        <f>ROUND(Table1[[#This Row],[Column14]]*P$2,2)</f>
        <v>0</v>
      </c>
      <c r="Q399" s="33">
        <f t="shared" si="51"/>
        <v>0</v>
      </c>
      <c r="R399" s="14">
        <v>6083</v>
      </c>
      <c r="S399" s="14">
        <v>51</v>
      </c>
      <c r="T399" s="14">
        <v>2</v>
      </c>
      <c r="U399" s="15">
        <v>2</v>
      </c>
      <c r="V399" s="14" t="s">
        <v>833</v>
      </c>
      <c r="W399" s="16">
        <v>86.903138776063827</v>
      </c>
      <c r="X399" s="17">
        <f t="shared" si="52"/>
        <v>0</v>
      </c>
      <c r="Y399" s="17"/>
      <c r="Z399" s="30">
        <v>6083</v>
      </c>
      <c r="AA399" s="18" t="s">
        <v>833</v>
      </c>
      <c r="AB399" s="18">
        <v>1108</v>
      </c>
      <c r="AC399" s="19">
        <f t="shared" si="53"/>
        <v>12.749827170859128</v>
      </c>
      <c r="AD399" s="15"/>
    </row>
    <row r="400" spans="1:30" hidden="1" x14ac:dyDescent="0.3">
      <c r="A400" s="7">
        <v>6118</v>
      </c>
      <c r="B400" s="8" t="s">
        <v>396</v>
      </c>
      <c r="C400" s="9">
        <v>865</v>
      </c>
      <c r="D400" s="10">
        <v>385159.35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48"/>
        <v>385159.35</v>
      </c>
      <c r="L400" s="10">
        <f t="shared" si="49"/>
        <v>445.27</v>
      </c>
      <c r="M400" s="10">
        <f t="shared" si="47"/>
        <v>0</v>
      </c>
      <c r="N400" s="10">
        <f t="shared" si="50"/>
        <v>0</v>
      </c>
      <c r="P400" s="171">
        <f>ROUND(Table1[[#This Row],[Column14]]*P$2,2)</f>
        <v>0</v>
      </c>
      <c r="Q400" s="33">
        <f t="shared" si="51"/>
        <v>0</v>
      </c>
      <c r="R400" s="14">
        <v>6118</v>
      </c>
      <c r="S400" s="14">
        <v>28</v>
      </c>
      <c r="T400" s="14">
        <v>2</v>
      </c>
      <c r="U400" s="15">
        <v>1</v>
      </c>
      <c r="V400" s="14" t="s">
        <v>834</v>
      </c>
      <c r="W400" s="16">
        <v>86.097400337688825</v>
      </c>
      <c r="X400" s="17">
        <f t="shared" si="52"/>
        <v>0</v>
      </c>
      <c r="Y400" s="17"/>
      <c r="Z400" s="30">
        <v>6118</v>
      </c>
      <c r="AA400" s="18" t="s">
        <v>834</v>
      </c>
      <c r="AB400" s="18">
        <v>865</v>
      </c>
      <c r="AC400" s="19">
        <f t="shared" si="53"/>
        <v>10.046760954538941</v>
      </c>
      <c r="AD400" s="15"/>
    </row>
    <row r="401" spans="1:30" hidden="1" x14ac:dyDescent="0.3">
      <c r="A401" s="7">
        <v>6125</v>
      </c>
      <c r="B401" s="8" t="s">
        <v>397</v>
      </c>
      <c r="C401" s="9">
        <v>3923</v>
      </c>
      <c r="D401" s="10">
        <v>775881.71</v>
      </c>
      <c r="E401" s="10">
        <v>37215.53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48"/>
        <v>738666.17999999993</v>
      </c>
      <c r="L401" s="10">
        <f t="shared" si="49"/>
        <v>188.29</v>
      </c>
      <c r="M401" s="10">
        <f t="shared" ref="M401:M426" si="54">MAX(ROUND((L401-M$2),2),0)</f>
        <v>0</v>
      </c>
      <c r="N401" s="10">
        <f t="shared" si="50"/>
        <v>0</v>
      </c>
      <c r="P401" s="171">
        <f>ROUND(Table1[[#This Row],[Column14]]*P$2,2)</f>
        <v>0</v>
      </c>
      <c r="Q401" s="33">
        <f t="shared" si="51"/>
        <v>0</v>
      </c>
      <c r="R401" s="14">
        <v>6125</v>
      </c>
      <c r="S401" s="14">
        <v>28</v>
      </c>
      <c r="T401" s="14">
        <v>2</v>
      </c>
      <c r="U401" s="15">
        <v>1</v>
      </c>
      <c r="V401" s="14" t="s">
        <v>835</v>
      </c>
      <c r="W401" s="16">
        <v>160.12754600722857</v>
      </c>
      <c r="X401" s="17">
        <f t="shared" si="52"/>
        <v>0</v>
      </c>
      <c r="Y401" s="17"/>
      <c r="Z401" s="30">
        <v>6125</v>
      </c>
      <c r="AA401" s="18" t="s">
        <v>835</v>
      </c>
      <c r="AB401" s="18">
        <v>3923</v>
      </c>
      <c r="AC401" s="19">
        <f t="shared" si="53"/>
        <v>24.499220139318851</v>
      </c>
      <c r="AD401" s="15"/>
    </row>
    <row r="402" spans="1:30" hidden="1" x14ac:dyDescent="0.3">
      <c r="A402" s="47">
        <v>6174</v>
      </c>
      <c r="B402" s="48" t="s">
        <v>398</v>
      </c>
      <c r="C402" s="49">
        <v>12942</v>
      </c>
      <c r="D402" s="50">
        <v>3980862.2</v>
      </c>
      <c r="E402" s="50">
        <v>42252.24</v>
      </c>
      <c r="F402" s="50">
        <v>0</v>
      </c>
      <c r="G402" s="50">
        <v>0</v>
      </c>
      <c r="H402" s="50">
        <v>0</v>
      </c>
      <c r="I402" s="50">
        <v>0</v>
      </c>
      <c r="J402" s="50">
        <v>0</v>
      </c>
      <c r="K402" s="50">
        <f t="shared" si="48"/>
        <v>3938609.96</v>
      </c>
      <c r="L402" s="50">
        <f t="shared" si="49"/>
        <v>304.33</v>
      </c>
      <c r="M402" s="50">
        <f t="shared" si="54"/>
        <v>0</v>
      </c>
      <c r="N402" s="50">
        <f t="shared" si="50"/>
        <v>0</v>
      </c>
      <c r="O402" s="51"/>
      <c r="P402" s="172">
        <f>ROUND(Table1[[#This Row],[Column14]]*P$2,2)</f>
        <v>0</v>
      </c>
      <c r="Q402" s="52">
        <f t="shared" si="51"/>
        <v>0</v>
      </c>
      <c r="R402" s="53">
        <v>6174</v>
      </c>
      <c r="S402" s="53">
        <v>67</v>
      </c>
      <c r="T402" s="53">
        <v>1</v>
      </c>
      <c r="U402" s="54">
        <v>1</v>
      </c>
      <c r="V402" s="53" t="s">
        <v>836</v>
      </c>
      <c r="W402" s="55">
        <v>70.751277224083665</v>
      </c>
      <c r="X402" s="56">
        <f t="shared" si="52"/>
        <v>0</v>
      </c>
      <c r="Y402" s="56"/>
      <c r="Z402" s="54">
        <v>6174</v>
      </c>
      <c r="AA402" s="53" t="s">
        <v>836</v>
      </c>
      <c r="AB402" s="53">
        <v>12942</v>
      </c>
      <c r="AC402" s="20">
        <f t="shared" si="53"/>
        <v>182.92249281960036</v>
      </c>
      <c r="AD402" s="15">
        <v>49</v>
      </c>
    </row>
    <row r="403" spans="1:30" hidden="1" x14ac:dyDescent="0.3">
      <c r="A403" s="47">
        <v>6181</v>
      </c>
      <c r="B403" s="48" t="s">
        <v>399</v>
      </c>
      <c r="C403" s="49">
        <v>4133</v>
      </c>
      <c r="D403" s="50">
        <v>1367302.02</v>
      </c>
      <c r="E403" s="50">
        <v>0</v>
      </c>
      <c r="F403" s="50">
        <v>0</v>
      </c>
      <c r="G403" s="50">
        <v>0</v>
      </c>
      <c r="H403" s="50">
        <v>0</v>
      </c>
      <c r="I403" s="50">
        <v>0</v>
      </c>
      <c r="J403" s="50">
        <v>0</v>
      </c>
      <c r="K403" s="50">
        <f t="shared" si="48"/>
        <v>1367302.02</v>
      </c>
      <c r="L403" s="50">
        <f t="shared" si="49"/>
        <v>330.83</v>
      </c>
      <c r="M403" s="50">
        <f t="shared" si="54"/>
        <v>0</v>
      </c>
      <c r="N403" s="50">
        <f t="shared" si="50"/>
        <v>0</v>
      </c>
      <c r="O403" s="51"/>
      <c r="P403" s="172">
        <f>ROUND(Table1[[#This Row],[Column14]]*P$2,2)</f>
        <v>0</v>
      </c>
      <c r="Q403" s="52">
        <f t="shared" si="51"/>
        <v>0</v>
      </c>
      <c r="R403" s="53">
        <v>6181</v>
      </c>
      <c r="S403" s="53">
        <v>13</v>
      </c>
      <c r="T403" s="53">
        <v>2</v>
      </c>
      <c r="U403" s="54">
        <v>1</v>
      </c>
      <c r="V403" s="53" t="s">
        <v>837</v>
      </c>
      <c r="W403" s="55">
        <v>56.31692780871186</v>
      </c>
      <c r="X403" s="56">
        <f t="shared" si="52"/>
        <v>0</v>
      </c>
      <c r="Y403" s="56"/>
      <c r="Z403" s="54">
        <v>6181</v>
      </c>
      <c r="AA403" s="53" t="s">
        <v>837</v>
      </c>
      <c r="AB403" s="53">
        <v>4133</v>
      </c>
      <c r="AC403" s="20">
        <f t="shared" si="53"/>
        <v>73.38823619850676</v>
      </c>
      <c r="AD403" s="15">
        <v>19</v>
      </c>
    </row>
    <row r="404" spans="1:30" hidden="1" x14ac:dyDescent="0.3">
      <c r="A404" s="7">
        <v>6195</v>
      </c>
      <c r="B404" s="8" t="s">
        <v>400</v>
      </c>
      <c r="C404" s="9">
        <v>2156</v>
      </c>
      <c r="D404" s="10">
        <v>997248.67</v>
      </c>
      <c r="E404" s="10">
        <v>0</v>
      </c>
      <c r="F404" s="10">
        <v>14034.75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48"/>
        <v>983213.92</v>
      </c>
      <c r="L404" s="10">
        <f t="shared" si="49"/>
        <v>456.04</v>
      </c>
      <c r="M404" s="10">
        <f t="shared" si="54"/>
        <v>0</v>
      </c>
      <c r="N404" s="10">
        <f t="shared" si="50"/>
        <v>0</v>
      </c>
      <c r="P404" s="171">
        <f>ROUND(Table1[[#This Row],[Column14]]*P$2,2)</f>
        <v>0</v>
      </c>
      <c r="Q404" s="33">
        <f t="shared" si="51"/>
        <v>0</v>
      </c>
      <c r="R404" s="14">
        <v>6195</v>
      </c>
      <c r="S404" s="14">
        <v>68</v>
      </c>
      <c r="T404" s="14">
        <v>5</v>
      </c>
      <c r="U404" s="15">
        <v>1</v>
      </c>
      <c r="V404" s="14" t="s">
        <v>838</v>
      </c>
      <c r="W404" s="16">
        <v>158.52977127672793</v>
      </c>
      <c r="X404" s="17">
        <f t="shared" si="52"/>
        <v>0</v>
      </c>
      <c r="Y404" s="17"/>
      <c r="Z404" s="30">
        <v>6195</v>
      </c>
      <c r="AA404" s="18" t="s">
        <v>838</v>
      </c>
      <c r="AB404" s="18">
        <v>2156</v>
      </c>
      <c r="AC404" s="19">
        <f t="shared" si="53"/>
        <v>13.59996915807384</v>
      </c>
      <c r="AD404" s="15"/>
    </row>
    <row r="405" spans="1:30" hidden="1" x14ac:dyDescent="0.3">
      <c r="A405" s="7">
        <v>6216</v>
      </c>
      <c r="B405" s="8" t="s">
        <v>401</v>
      </c>
      <c r="C405" s="9">
        <v>2084</v>
      </c>
      <c r="D405" s="10">
        <v>740476.28</v>
      </c>
      <c r="E405" s="10">
        <v>0</v>
      </c>
      <c r="F405" s="10">
        <v>0</v>
      </c>
      <c r="G405" s="10">
        <v>64.3</v>
      </c>
      <c r="H405" s="10">
        <v>0</v>
      </c>
      <c r="I405" s="10">
        <v>0</v>
      </c>
      <c r="J405" s="10">
        <v>0</v>
      </c>
      <c r="K405" s="10">
        <f t="shared" si="48"/>
        <v>740411.98</v>
      </c>
      <c r="L405" s="10">
        <f t="shared" si="49"/>
        <v>355.28</v>
      </c>
      <c r="M405" s="10">
        <f t="shared" si="54"/>
        <v>0</v>
      </c>
      <c r="N405" s="10">
        <f t="shared" si="50"/>
        <v>0</v>
      </c>
      <c r="P405" s="171">
        <f>ROUND(Table1[[#This Row],[Column14]]*P$2,2)</f>
        <v>0</v>
      </c>
      <c r="Q405" s="33">
        <f t="shared" si="51"/>
        <v>0</v>
      </c>
      <c r="R405" s="14">
        <v>6216</v>
      </c>
      <c r="S405" s="14">
        <v>20</v>
      </c>
      <c r="T405" s="14">
        <v>6</v>
      </c>
      <c r="U405" s="15">
        <v>1</v>
      </c>
      <c r="V405" s="14" t="s">
        <v>839</v>
      </c>
      <c r="W405" s="16">
        <v>175.82847172969915</v>
      </c>
      <c r="X405" s="17">
        <f t="shared" si="52"/>
        <v>0</v>
      </c>
      <c r="Y405" s="17"/>
      <c r="Z405" s="30">
        <v>6216</v>
      </c>
      <c r="AA405" s="18" t="s">
        <v>839</v>
      </c>
      <c r="AB405" s="18">
        <v>2084</v>
      </c>
      <c r="AC405" s="19">
        <f t="shared" si="53"/>
        <v>11.852460409277345</v>
      </c>
      <c r="AD405" s="15"/>
    </row>
    <row r="406" spans="1:30" hidden="1" x14ac:dyDescent="0.3">
      <c r="A406" s="7">
        <v>6223</v>
      </c>
      <c r="B406" s="8" t="s">
        <v>402</v>
      </c>
      <c r="C406" s="9">
        <v>8630</v>
      </c>
      <c r="D406" s="10">
        <v>2435176.46</v>
      </c>
      <c r="E406" s="10">
        <v>0</v>
      </c>
      <c r="F406" s="10">
        <v>27125.21</v>
      </c>
      <c r="G406" s="10">
        <v>0</v>
      </c>
      <c r="H406" s="10">
        <v>0</v>
      </c>
      <c r="I406" s="10">
        <v>0</v>
      </c>
      <c r="J406" s="10">
        <v>0</v>
      </c>
      <c r="K406" s="10">
        <f t="shared" si="48"/>
        <v>2408051.25</v>
      </c>
      <c r="L406" s="10">
        <f t="shared" si="49"/>
        <v>279.02999999999997</v>
      </c>
      <c r="M406" s="10">
        <f t="shared" si="54"/>
        <v>0</v>
      </c>
      <c r="N406" s="10">
        <f t="shared" si="50"/>
        <v>0</v>
      </c>
      <c r="P406" s="171">
        <f>ROUND(Table1[[#This Row],[Column14]]*P$2,2)</f>
        <v>0</v>
      </c>
      <c r="Q406" s="33">
        <f t="shared" si="51"/>
        <v>0</v>
      </c>
      <c r="R406" s="14">
        <v>6223</v>
      </c>
      <c r="S406" s="14">
        <v>37</v>
      </c>
      <c r="T406" s="14">
        <v>9</v>
      </c>
      <c r="U406" s="15">
        <v>1</v>
      </c>
      <c r="V406" s="14" t="s">
        <v>840</v>
      </c>
      <c r="W406" s="16">
        <v>258.65971830604235</v>
      </c>
      <c r="X406" s="17">
        <f t="shared" si="52"/>
        <v>0</v>
      </c>
      <c r="Y406" s="17"/>
      <c r="Z406" s="30">
        <v>6223</v>
      </c>
      <c r="AA406" s="18" t="s">
        <v>840</v>
      </c>
      <c r="AB406" s="18">
        <v>8630</v>
      </c>
      <c r="AC406" s="19">
        <f t="shared" si="53"/>
        <v>33.364298300940355</v>
      </c>
      <c r="AD406" s="15"/>
    </row>
    <row r="407" spans="1:30" hidden="1" x14ac:dyDescent="0.3">
      <c r="A407" s="7">
        <v>6237</v>
      </c>
      <c r="B407" s="8" t="s">
        <v>404</v>
      </c>
      <c r="C407" s="9">
        <v>1408</v>
      </c>
      <c r="D407" s="10">
        <v>656051.05000000005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f t="shared" si="48"/>
        <v>656051.05000000005</v>
      </c>
      <c r="L407" s="10">
        <f t="shared" si="49"/>
        <v>465.95</v>
      </c>
      <c r="M407" s="10">
        <f t="shared" si="54"/>
        <v>0</v>
      </c>
      <c r="N407" s="10">
        <f t="shared" si="50"/>
        <v>0</v>
      </c>
      <c r="P407" s="171">
        <f>ROUND(Table1[[#This Row],[Column14]]*P$2,2)</f>
        <v>0</v>
      </c>
      <c r="Q407" s="33">
        <f t="shared" si="51"/>
        <v>0</v>
      </c>
      <c r="R407" s="14">
        <v>6237</v>
      </c>
      <c r="S407" s="14">
        <v>69</v>
      </c>
      <c r="T407" s="14">
        <v>5</v>
      </c>
      <c r="U407" s="15">
        <v>1</v>
      </c>
      <c r="V407" s="14" t="s">
        <v>842</v>
      </c>
      <c r="W407" s="16">
        <v>176.9492364334352</v>
      </c>
      <c r="X407" s="17">
        <f t="shared" si="52"/>
        <v>0</v>
      </c>
      <c r="Y407" s="17"/>
      <c r="Z407" s="30">
        <v>6237</v>
      </c>
      <c r="AA407" s="18" t="s">
        <v>842</v>
      </c>
      <c r="AB407" s="18">
        <v>1408</v>
      </c>
      <c r="AC407" s="19">
        <f t="shared" si="53"/>
        <v>7.9570843501755473</v>
      </c>
      <c r="AD407" s="15"/>
    </row>
    <row r="408" spans="1:30" hidden="1" x14ac:dyDescent="0.3">
      <c r="A408" s="47">
        <v>6244</v>
      </c>
      <c r="B408" s="48" t="s">
        <v>405</v>
      </c>
      <c r="C408" s="49">
        <v>6189</v>
      </c>
      <c r="D408" s="50">
        <v>189762.48</v>
      </c>
      <c r="E408" s="50">
        <v>0</v>
      </c>
      <c r="F408" s="50">
        <v>0</v>
      </c>
      <c r="G408" s="50">
        <v>0</v>
      </c>
      <c r="H408" s="50">
        <v>0</v>
      </c>
      <c r="I408" s="50">
        <v>0</v>
      </c>
      <c r="J408" s="50">
        <v>0</v>
      </c>
      <c r="K408" s="50">
        <f t="shared" si="48"/>
        <v>189762.48</v>
      </c>
      <c r="L408" s="50">
        <f t="shared" si="49"/>
        <v>30.66</v>
      </c>
      <c r="M408" s="50">
        <f t="shared" si="54"/>
        <v>0</v>
      </c>
      <c r="N408" s="50">
        <f t="shared" si="50"/>
        <v>0</v>
      </c>
      <c r="O408" s="51"/>
      <c r="P408" s="172">
        <f>ROUND(Table1[[#This Row],[Column14]]*P$2,2)</f>
        <v>0</v>
      </c>
      <c r="Q408" s="52">
        <f t="shared" si="51"/>
        <v>0</v>
      </c>
      <c r="R408" s="53">
        <v>6244</v>
      </c>
      <c r="S408" s="53">
        <v>40</v>
      </c>
      <c r="T408" s="53">
        <v>1</v>
      </c>
      <c r="U408" s="54">
        <v>1</v>
      </c>
      <c r="V408" s="53" t="s">
        <v>843</v>
      </c>
      <c r="W408" s="55">
        <v>13.24243760724374</v>
      </c>
      <c r="X408" s="56">
        <f t="shared" si="52"/>
        <v>0</v>
      </c>
      <c r="Y408" s="56"/>
      <c r="Z408" s="54">
        <v>6244</v>
      </c>
      <c r="AA408" s="53" t="s">
        <v>843</v>
      </c>
      <c r="AB408" s="53">
        <v>6189</v>
      </c>
      <c r="AC408" s="20">
        <f t="shared" si="53"/>
        <v>467.36108438332815</v>
      </c>
      <c r="AD408" s="15">
        <v>69</v>
      </c>
    </row>
    <row r="409" spans="1:30" hidden="1" x14ac:dyDescent="0.3">
      <c r="A409" s="47">
        <v>6300</v>
      </c>
      <c r="B409" s="48" t="s">
        <v>408</v>
      </c>
      <c r="C409" s="49">
        <v>8635</v>
      </c>
      <c r="D409" s="50">
        <v>1493136.57</v>
      </c>
      <c r="E409" s="50">
        <v>92</v>
      </c>
      <c r="F409" s="50">
        <v>0</v>
      </c>
      <c r="G409" s="50">
        <v>1314</v>
      </c>
      <c r="H409" s="50">
        <v>0</v>
      </c>
      <c r="I409" s="50">
        <v>0</v>
      </c>
      <c r="J409" s="50">
        <v>0</v>
      </c>
      <c r="K409" s="50">
        <f t="shared" si="48"/>
        <v>1491730.57</v>
      </c>
      <c r="L409" s="50">
        <f t="shared" si="49"/>
        <v>172.75</v>
      </c>
      <c r="M409" s="50">
        <f t="shared" si="54"/>
        <v>0</v>
      </c>
      <c r="N409" s="50">
        <f t="shared" si="50"/>
        <v>0</v>
      </c>
      <c r="O409" s="51"/>
      <c r="P409" s="172">
        <f>ROUND(Table1[[#This Row],[Column14]]*P$2,2)</f>
        <v>0</v>
      </c>
      <c r="Q409" s="52">
        <f t="shared" si="51"/>
        <v>0</v>
      </c>
      <c r="R409" s="53">
        <v>6300</v>
      </c>
      <c r="S409" s="53">
        <v>40</v>
      </c>
      <c r="T409" s="53">
        <v>1</v>
      </c>
      <c r="U409" s="54">
        <v>1</v>
      </c>
      <c r="V409" s="53" t="s">
        <v>846</v>
      </c>
      <c r="W409" s="55">
        <v>13.801117961345767</v>
      </c>
      <c r="X409" s="56">
        <f t="shared" si="52"/>
        <v>0</v>
      </c>
      <c r="Y409" s="56"/>
      <c r="Z409" s="54">
        <v>6300</v>
      </c>
      <c r="AA409" s="53" t="s">
        <v>846</v>
      </c>
      <c r="AB409" s="53">
        <v>8635</v>
      </c>
      <c r="AC409" s="20">
        <f t="shared" si="53"/>
        <v>625.67395077594051</v>
      </c>
      <c r="AD409" s="15">
        <v>71</v>
      </c>
    </row>
    <row r="410" spans="1:30" hidden="1" x14ac:dyDescent="0.3">
      <c r="A410" s="47">
        <v>6307</v>
      </c>
      <c r="B410" s="48" t="s">
        <v>409</v>
      </c>
      <c r="C410" s="49">
        <v>6995</v>
      </c>
      <c r="D410" s="50">
        <v>2021671.27</v>
      </c>
      <c r="E410" s="50">
        <v>0</v>
      </c>
      <c r="F410" s="50">
        <v>0</v>
      </c>
      <c r="G410" s="50">
        <v>0</v>
      </c>
      <c r="H410" s="50">
        <v>0</v>
      </c>
      <c r="I410" s="50">
        <v>0</v>
      </c>
      <c r="J410" s="50">
        <v>0</v>
      </c>
      <c r="K410" s="50">
        <f t="shared" si="48"/>
        <v>2021671.27</v>
      </c>
      <c r="L410" s="50">
        <f t="shared" si="49"/>
        <v>289.02</v>
      </c>
      <c r="M410" s="50">
        <f t="shared" si="54"/>
        <v>0</v>
      </c>
      <c r="N410" s="50">
        <f t="shared" si="50"/>
        <v>0</v>
      </c>
      <c r="O410" s="51"/>
      <c r="P410" s="172">
        <f>ROUND(Table1[[#This Row],[Column14]]*P$2,2)</f>
        <v>0</v>
      </c>
      <c r="Q410" s="52">
        <f t="shared" si="51"/>
        <v>0</v>
      </c>
      <c r="R410" s="53">
        <v>6307</v>
      </c>
      <c r="S410" s="53">
        <v>66</v>
      </c>
      <c r="T410" s="53">
        <v>6</v>
      </c>
      <c r="U410" s="54">
        <v>1</v>
      </c>
      <c r="V410" s="53" t="s">
        <v>847</v>
      </c>
      <c r="W410" s="55">
        <v>100.84508364431419</v>
      </c>
      <c r="X410" s="56">
        <f t="shared" si="52"/>
        <v>0</v>
      </c>
      <c r="Y410" s="56"/>
      <c r="Z410" s="54">
        <v>6307</v>
      </c>
      <c r="AA410" s="53" t="s">
        <v>847</v>
      </c>
      <c r="AB410" s="53">
        <v>6995</v>
      </c>
      <c r="AC410" s="20">
        <f t="shared" si="53"/>
        <v>69.363817721364839</v>
      </c>
      <c r="AD410" s="15">
        <v>17</v>
      </c>
    </row>
    <row r="411" spans="1:30" hidden="1" x14ac:dyDescent="0.3">
      <c r="A411" s="47">
        <v>6328</v>
      </c>
      <c r="B411" s="48" t="s">
        <v>411</v>
      </c>
      <c r="C411" s="49">
        <v>3633</v>
      </c>
      <c r="D411" s="50">
        <v>1408848.69</v>
      </c>
      <c r="E411" s="50">
        <v>0</v>
      </c>
      <c r="F411" s="50">
        <v>0</v>
      </c>
      <c r="G411" s="50">
        <v>0</v>
      </c>
      <c r="H411" s="50">
        <v>0</v>
      </c>
      <c r="I411" s="50">
        <v>0</v>
      </c>
      <c r="J411" s="50">
        <v>0</v>
      </c>
      <c r="K411" s="50">
        <f t="shared" si="48"/>
        <v>1408848.69</v>
      </c>
      <c r="L411" s="50">
        <f t="shared" si="49"/>
        <v>387.79</v>
      </c>
      <c r="M411" s="50">
        <f t="shared" si="54"/>
        <v>0</v>
      </c>
      <c r="N411" s="50">
        <f t="shared" si="50"/>
        <v>0</v>
      </c>
      <c r="O411" s="51"/>
      <c r="P411" s="172">
        <f>ROUND(Table1[[#This Row],[Column14]]*P$2,2)</f>
        <v>0</v>
      </c>
      <c r="Q411" s="52">
        <f t="shared" si="51"/>
        <v>0</v>
      </c>
      <c r="R411" s="53">
        <v>6328</v>
      </c>
      <c r="S411" s="53">
        <v>5</v>
      </c>
      <c r="T411" s="53">
        <v>7</v>
      </c>
      <c r="U411" s="54">
        <v>1</v>
      </c>
      <c r="V411" s="53" t="s">
        <v>848</v>
      </c>
      <c r="W411" s="55">
        <v>47.437624214977056</v>
      </c>
      <c r="X411" s="56">
        <f t="shared" si="52"/>
        <v>0</v>
      </c>
      <c r="Y411" s="56"/>
      <c r="Z411" s="54">
        <v>6328</v>
      </c>
      <c r="AA411" s="53" t="s">
        <v>848</v>
      </c>
      <c r="AB411" s="53">
        <v>3633</v>
      </c>
      <c r="AC411" s="20">
        <f t="shared" si="53"/>
        <v>76.584779700096902</v>
      </c>
      <c r="AD411" s="15">
        <v>22</v>
      </c>
    </row>
    <row r="412" spans="1:30" hidden="1" x14ac:dyDescent="0.3">
      <c r="A412" s="7">
        <v>6370</v>
      </c>
      <c r="B412" s="8" t="s">
        <v>414</v>
      </c>
      <c r="C412" s="9">
        <v>1755</v>
      </c>
      <c r="D412" s="10">
        <v>663349.92000000004</v>
      </c>
      <c r="E412" s="10">
        <v>0</v>
      </c>
      <c r="F412" s="10">
        <v>6731</v>
      </c>
      <c r="G412" s="10">
        <v>0</v>
      </c>
      <c r="H412" s="10">
        <v>0</v>
      </c>
      <c r="I412" s="10">
        <v>0</v>
      </c>
      <c r="J412" s="10">
        <v>0</v>
      </c>
      <c r="K412" s="10">
        <f t="shared" si="48"/>
        <v>656618.92000000004</v>
      </c>
      <c r="L412" s="10">
        <f t="shared" si="49"/>
        <v>374.14</v>
      </c>
      <c r="M412" s="10">
        <f t="shared" si="54"/>
        <v>0</v>
      </c>
      <c r="N412" s="10">
        <f t="shared" si="50"/>
        <v>0</v>
      </c>
      <c r="P412" s="171">
        <f>ROUND(Table1[[#This Row],[Column14]]*P$2,2)</f>
        <v>0</v>
      </c>
      <c r="Q412" s="33">
        <f t="shared" si="51"/>
        <v>0</v>
      </c>
      <c r="R412" s="14">
        <v>6370</v>
      </c>
      <c r="S412" s="14">
        <v>32</v>
      </c>
      <c r="T412" s="14">
        <v>4</v>
      </c>
      <c r="U412" s="15">
        <v>1</v>
      </c>
      <c r="V412" s="14" t="s">
        <v>849</v>
      </c>
      <c r="W412" s="16">
        <v>95.70268995797278</v>
      </c>
      <c r="X412" s="17">
        <f t="shared" si="52"/>
        <v>0</v>
      </c>
      <c r="Y412" s="17"/>
      <c r="Z412" s="30">
        <v>6370</v>
      </c>
      <c r="AA412" s="18" t="s">
        <v>849</v>
      </c>
      <c r="AB412" s="18">
        <v>1755</v>
      </c>
      <c r="AC412" s="19">
        <f t="shared" si="53"/>
        <v>18.338042543743512</v>
      </c>
      <c r="AD412" s="15"/>
    </row>
    <row r="413" spans="1:30" hidden="1" x14ac:dyDescent="0.3">
      <c r="A413" s="7">
        <v>6335</v>
      </c>
      <c r="B413" s="8" t="s">
        <v>412</v>
      </c>
      <c r="C413" s="9">
        <v>1166</v>
      </c>
      <c r="D413" s="10">
        <v>523049.27</v>
      </c>
      <c r="E413" s="10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f t="shared" si="48"/>
        <v>523049.27</v>
      </c>
      <c r="L413" s="10">
        <f t="shared" si="49"/>
        <v>448.58</v>
      </c>
      <c r="M413" s="10">
        <f t="shared" si="54"/>
        <v>0</v>
      </c>
      <c r="N413" s="10">
        <f t="shared" si="50"/>
        <v>0</v>
      </c>
      <c r="P413" s="171">
        <f>ROUND(Table1[[#This Row],[Column14]]*P$2,2)</f>
        <v>0</v>
      </c>
      <c r="Q413" s="33">
        <f t="shared" si="51"/>
        <v>0</v>
      </c>
      <c r="R413" s="14">
        <v>6335</v>
      </c>
      <c r="S413" s="14">
        <v>39</v>
      </c>
      <c r="T413" s="14">
        <v>5</v>
      </c>
      <c r="U413" s="15">
        <v>1</v>
      </c>
      <c r="V413" s="14" t="s">
        <v>851</v>
      </c>
      <c r="W413" s="16">
        <v>288.50252837489211</v>
      </c>
      <c r="X413" s="17">
        <f t="shared" si="52"/>
        <v>0</v>
      </c>
      <c r="Y413" s="17"/>
      <c r="Z413" s="30">
        <v>6335</v>
      </c>
      <c r="AA413" s="18" t="s">
        <v>851</v>
      </c>
      <c r="AB413" s="18">
        <v>1166</v>
      </c>
      <c r="AC413" s="19">
        <f t="shared" si="53"/>
        <v>4.0415590343972703</v>
      </c>
      <c r="AD413" s="15"/>
    </row>
    <row r="414" spans="1:30" hidden="1" x14ac:dyDescent="0.3">
      <c r="A414" s="7">
        <v>6384</v>
      </c>
      <c r="B414" s="8" t="s">
        <v>415</v>
      </c>
      <c r="C414" s="9">
        <v>859</v>
      </c>
      <c r="D414" s="10">
        <v>421676.17</v>
      </c>
      <c r="E414" s="10">
        <v>0</v>
      </c>
      <c r="F414" s="10">
        <v>1862.97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48"/>
        <v>419813.2</v>
      </c>
      <c r="L414" s="10">
        <f t="shared" si="49"/>
        <v>488.72</v>
      </c>
      <c r="M414" s="10">
        <f t="shared" si="54"/>
        <v>0</v>
      </c>
      <c r="N414" s="10">
        <f t="shared" si="50"/>
        <v>0</v>
      </c>
      <c r="P414" s="171">
        <f>ROUND(Table1[[#This Row],[Column14]]*P$2,2)</f>
        <v>0</v>
      </c>
      <c r="Q414" s="33">
        <f t="shared" si="51"/>
        <v>0</v>
      </c>
      <c r="R414" s="14">
        <v>6384</v>
      </c>
      <c r="S414" s="14">
        <v>68</v>
      </c>
      <c r="T414" s="14">
        <v>6</v>
      </c>
      <c r="U414" s="15">
        <v>1</v>
      </c>
      <c r="V414" s="14" t="s">
        <v>853</v>
      </c>
      <c r="W414" s="16">
        <v>155.47260554343111</v>
      </c>
      <c r="X414" s="17">
        <f t="shared" si="52"/>
        <v>0</v>
      </c>
      <c r="Y414" s="17"/>
      <c r="Z414" s="30">
        <v>6384</v>
      </c>
      <c r="AA414" s="18" t="s">
        <v>853</v>
      </c>
      <c r="AB414" s="18">
        <v>859</v>
      </c>
      <c r="AC414" s="19">
        <f t="shared" si="53"/>
        <v>5.5250891113421217</v>
      </c>
      <c r="AD414" s="15"/>
    </row>
    <row r="415" spans="1:30" hidden="1" x14ac:dyDescent="0.3">
      <c r="A415" s="7">
        <v>6412</v>
      </c>
      <c r="B415" s="8" t="s">
        <v>416</v>
      </c>
      <c r="C415" s="9">
        <v>445</v>
      </c>
      <c r="D415" s="10">
        <v>178367.13</v>
      </c>
      <c r="E415" s="10">
        <v>0</v>
      </c>
      <c r="F415" s="10">
        <v>0</v>
      </c>
      <c r="G415" s="10">
        <v>13031.69</v>
      </c>
      <c r="H415" s="10">
        <v>0</v>
      </c>
      <c r="I415" s="10">
        <v>0</v>
      </c>
      <c r="J415" s="10">
        <v>0</v>
      </c>
      <c r="K415" s="10">
        <f t="shared" si="48"/>
        <v>165335.44</v>
      </c>
      <c r="L415" s="10">
        <f t="shared" si="49"/>
        <v>371.54</v>
      </c>
      <c r="M415" s="10">
        <f t="shared" si="54"/>
        <v>0</v>
      </c>
      <c r="N415" s="10">
        <f t="shared" si="50"/>
        <v>0</v>
      </c>
      <c r="P415" s="171">
        <f>ROUND(Table1[[#This Row],[Column14]]*P$2,2)</f>
        <v>0</v>
      </c>
      <c r="Q415" s="33">
        <f t="shared" si="51"/>
        <v>0</v>
      </c>
      <c r="R415" s="14">
        <v>6412</v>
      </c>
      <c r="S415" s="14">
        <v>30</v>
      </c>
      <c r="T415" s="14">
        <v>2</v>
      </c>
      <c r="U415" s="15">
        <v>3</v>
      </c>
      <c r="V415" s="14" t="s">
        <v>854</v>
      </c>
      <c r="W415" s="22">
        <v>31.54</v>
      </c>
      <c r="X415" s="17">
        <f t="shared" si="52"/>
        <v>0</v>
      </c>
      <c r="Y415" s="17"/>
      <c r="Z415" s="30">
        <v>6412</v>
      </c>
      <c r="AA415" s="18" t="s">
        <v>854</v>
      </c>
      <c r="AB415" s="18">
        <v>445</v>
      </c>
      <c r="AC415" s="19">
        <f t="shared" si="53"/>
        <v>14.109067850348763</v>
      </c>
      <c r="AD415" s="15"/>
    </row>
    <row r="416" spans="1:30" hidden="1" x14ac:dyDescent="0.3">
      <c r="A416" s="47">
        <v>6419</v>
      </c>
      <c r="B416" s="48" t="s">
        <v>417</v>
      </c>
      <c r="C416" s="49">
        <v>2785</v>
      </c>
      <c r="D416" s="50">
        <v>91683.23</v>
      </c>
      <c r="E416" s="50">
        <v>0</v>
      </c>
      <c r="F416" s="50">
        <v>0</v>
      </c>
      <c r="G416" s="50">
        <v>0</v>
      </c>
      <c r="H416" s="50">
        <v>0</v>
      </c>
      <c r="I416" s="50">
        <v>0</v>
      </c>
      <c r="J416" s="50">
        <v>0</v>
      </c>
      <c r="K416" s="50">
        <f t="shared" si="48"/>
        <v>91683.23</v>
      </c>
      <c r="L416" s="50">
        <f t="shared" si="49"/>
        <v>32.92</v>
      </c>
      <c r="M416" s="50">
        <f t="shared" si="54"/>
        <v>0</v>
      </c>
      <c r="N416" s="50">
        <f t="shared" si="50"/>
        <v>0</v>
      </c>
      <c r="O416" s="51"/>
      <c r="P416" s="172">
        <f>ROUND(Table1[[#This Row],[Column14]]*P$2,2)</f>
        <v>0</v>
      </c>
      <c r="Q416" s="52">
        <f t="shared" si="51"/>
        <v>0</v>
      </c>
      <c r="R416" s="57">
        <v>6419</v>
      </c>
      <c r="S416" s="57">
        <v>40</v>
      </c>
      <c r="T416" s="57">
        <v>1</v>
      </c>
      <c r="U416" s="58">
        <v>1</v>
      </c>
      <c r="V416" s="57" t="s">
        <v>856</v>
      </c>
      <c r="W416" s="59">
        <v>2.1422269825767533</v>
      </c>
      <c r="X416" s="56">
        <f t="shared" si="52"/>
        <v>0</v>
      </c>
      <c r="Y416" s="56"/>
      <c r="Z416" s="54">
        <v>6419</v>
      </c>
      <c r="AA416" s="53" t="s">
        <v>856</v>
      </c>
      <c r="AB416" s="53">
        <v>2785</v>
      </c>
      <c r="AC416" s="20">
        <f t="shared" si="53"/>
        <v>1300.0489783067219</v>
      </c>
      <c r="AD416" s="15">
        <v>75</v>
      </c>
    </row>
    <row r="417" spans="1:30" hidden="1" x14ac:dyDescent="0.3">
      <c r="A417" s="7">
        <v>6461</v>
      </c>
      <c r="B417" s="8" t="s">
        <v>420</v>
      </c>
      <c r="C417" s="9">
        <v>2001</v>
      </c>
      <c r="D417" s="10">
        <v>973585.09</v>
      </c>
      <c r="E417" s="10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48"/>
        <v>973585.09</v>
      </c>
      <c r="L417" s="10">
        <f t="shared" si="49"/>
        <v>486.55</v>
      </c>
      <c r="M417" s="10">
        <f t="shared" si="54"/>
        <v>0</v>
      </c>
      <c r="N417" s="10">
        <f t="shared" si="50"/>
        <v>0</v>
      </c>
      <c r="P417" s="171">
        <f>ROUND(Table1[[#This Row],[Column14]]*P$2,2)</f>
        <v>0</v>
      </c>
      <c r="Q417" s="33">
        <f t="shared" si="51"/>
        <v>0</v>
      </c>
      <c r="R417" s="14">
        <v>6461</v>
      </c>
      <c r="S417" s="14">
        <v>64</v>
      </c>
      <c r="T417" s="14">
        <v>2</v>
      </c>
      <c r="U417" s="15">
        <v>1</v>
      </c>
      <c r="V417" s="14" t="s">
        <v>858</v>
      </c>
      <c r="W417" s="16">
        <v>137.50093768117458</v>
      </c>
      <c r="X417" s="17">
        <f t="shared" si="52"/>
        <v>0</v>
      </c>
      <c r="Y417" s="17"/>
      <c r="Z417" s="30">
        <v>6461</v>
      </c>
      <c r="AA417" s="18" t="s">
        <v>858</v>
      </c>
      <c r="AB417" s="18">
        <v>2001</v>
      </c>
      <c r="AC417" s="19">
        <f t="shared" si="53"/>
        <v>14.552628031088398</v>
      </c>
      <c r="AD417" s="15"/>
    </row>
    <row r="418" spans="1:30" hidden="1" x14ac:dyDescent="0.3">
      <c r="A418" s="47">
        <v>6470</v>
      </c>
      <c r="B418" s="48" t="s">
        <v>421</v>
      </c>
      <c r="C418" s="49">
        <v>2096</v>
      </c>
      <c r="D418" s="50">
        <v>651956.23</v>
      </c>
      <c r="E418" s="50">
        <v>4499.3</v>
      </c>
      <c r="F418" s="50">
        <v>0</v>
      </c>
      <c r="G418" s="50">
        <v>6403.95</v>
      </c>
      <c r="H418" s="50">
        <v>0</v>
      </c>
      <c r="I418" s="50">
        <v>0</v>
      </c>
      <c r="J418" s="50">
        <v>0</v>
      </c>
      <c r="K418" s="50">
        <f t="shared" si="48"/>
        <v>641052.98</v>
      </c>
      <c r="L418" s="50">
        <f t="shared" si="49"/>
        <v>305.85000000000002</v>
      </c>
      <c r="M418" s="50">
        <f t="shared" si="54"/>
        <v>0</v>
      </c>
      <c r="N418" s="50">
        <f t="shared" si="50"/>
        <v>0</v>
      </c>
      <c r="O418" s="51"/>
      <c r="P418" s="172">
        <f>ROUND(Table1[[#This Row],[Column14]]*P$2,2)</f>
        <v>0</v>
      </c>
      <c r="Q418" s="52">
        <f t="shared" si="51"/>
        <v>0</v>
      </c>
      <c r="R418" s="53">
        <v>6470</v>
      </c>
      <c r="S418" s="53">
        <v>40</v>
      </c>
      <c r="T418" s="53">
        <v>1</v>
      </c>
      <c r="U418" s="54">
        <v>1</v>
      </c>
      <c r="V418" s="53" t="s">
        <v>859</v>
      </c>
      <c r="W418" s="55">
        <v>8.186550639466283</v>
      </c>
      <c r="X418" s="56">
        <f t="shared" si="52"/>
        <v>0</v>
      </c>
      <c r="Y418" s="56"/>
      <c r="Z418" s="54">
        <v>6470</v>
      </c>
      <c r="AA418" s="53" t="s">
        <v>859</v>
      </c>
      <c r="AB418" s="53">
        <v>2096</v>
      </c>
      <c r="AC418" s="20">
        <f t="shared" si="53"/>
        <v>256.02968726479992</v>
      </c>
      <c r="AD418" s="15">
        <v>59</v>
      </c>
    </row>
    <row r="419" spans="1:30" hidden="1" x14ac:dyDescent="0.3">
      <c r="A419" s="7">
        <v>6475</v>
      </c>
      <c r="B419" s="8" t="s">
        <v>422</v>
      </c>
      <c r="C419" s="9">
        <v>551</v>
      </c>
      <c r="D419" s="10">
        <v>321386.87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48"/>
        <v>321386.87</v>
      </c>
      <c r="L419" s="10">
        <f t="shared" si="49"/>
        <v>583.28</v>
      </c>
      <c r="M419" s="10">
        <f t="shared" si="54"/>
        <v>0</v>
      </c>
      <c r="N419" s="10">
        <f t="shared" si="50"/>
        <v>0</v>
      </c>
      <c r="P419" s="171">
        <f>ROUND(Table1[[#This Row],[Column14]]*P$2,2)</f>
        <v>0</v>
      </c>
      <c r="Q419" s="33">
        <f t="shared" si="51"/>
        <v>0</v>
      </c>
      <c r="R419" s="14">
        <v>6475</v>
      </c>
      <c r="S419" s="14">
        <v>69</v>
      </c>
      <c r="T419" s="14">
        <v>5</v>
      </c>
      <c r="U419" s="15">
        <v>1</v>
      </c>
      <c r="V419" s="14" t="s">
        <v>860</v>
      </c>
      <c r="W419" s="16">
        <v>144.64512056206436</v>
      </c>
      <c r="X419" s="17">
        <f t="shared" si="52"/>
        <v>0</v>
      </c>
      <c r="Y419" s="17"/>
      <c r="Z419" s="30">
        <v>6475</v>
      </c>
      <c r="AA419" s="18" t="s">
        <v>860</v>
      </c>
      <c r="AB419" s="18">
        <v>551</v>
      </c>
      <c r="AC419" s="19">
        <f t="shared" si="53"/>
        <v>3.8093231065031108</v>
      </c>
      <c r="AD419" s="15"/>
    </row>
    <row r="420" spans="1:30" hidden="1" x14ac:dyDescent="0.3">
      <c r="A420" s="47">
        <v>6482</v>
      </c>
      <c r="B420" s="48" t="s">
        <v>423</v>
      </c>
      <c r="C420" s="49">
        <v>557</v>
      </c>
      <c r="D420" s="50">
        <v>130801.22</v>
      </c>
      <c r="E420" s="50">
        <v>0</v>
      </c>
      <c r="F420" s="50">
        <v>0</v>
      </c>
      <c r="G420" s="50">
        <v>0</v>
      </c>
      <c r="H420" s="50">
        <v>0</v>
      </c>
      <c r="I420" s="50">
        <v>0</v>
      </c>
      <c r="J420" s="50">
        <v>0</v>
      </c>
      <c r="K420" s="50">
        <f t="shared" si="48"/>
        <v>130801.22</v>
      </c>
      <c r="L420" s="50">
        <f t="shared" si="49"/>
        <v>234.83</v>
      </c>
      <c r="M420" s="50">
        <f t="shared" si="54"/>
        <v>0</v>
      </c>
      <c r="N420" s="50">
        <f t="shared" si="50"/>
        <v>0</v>
      </c>
      <c r="O420" s="51"/>
      <c r="P420" s="172">
        <f>ROUND(Table1[[#This Row],[Column14]]*P$2,2)</f>
        <v>0</v>
      </c>
      <c r="Q420" s="52">
        <f t="shared" si="51"/>
        <v>0</v>
      </c>
      <c r="R420" s="53">
        <v>6482</v>
      </c>
      <c r="S420" s="53">
        <v>64</v>
      </c>
      <c r="T420" s="53">
        <v>2</v>
      </c>
      <c r="U420" s="54">
        <v>1</v>
      </c>
      <c r="V420" s="53" t="s">
        <v>861</v>
      </c>
      <c r="W420" s="55">
        <v>10.722586343396186</v>
      </c>
      <c r="X420" s="56">
        <f t="shared" si="52"/>
        <v>0</v>
      </c>
      <c r="Y420" s="56"/>
      <c r="Z420" s="54">
        <v>6482</v>
      </c>
      <c r="AA420" s="53" t="s">
        <v>861</v>
      </c>
      <c r="AB420" s="53">
        <v>557</v>
      </c>
      <c r="AC420" s="20">
        <f t="shared" si="53"/>
        <v>51.946422454601588</v>
      </c>
      <c r="AD420" s="15">
        <v>2</v>
      </c>
    </row>
    <row r="421" spans="1:30" hidden="1" x14ac:dyDescent="0.3">
      <c r="A421" s="7">
        <v>6545</v>
      </c>
      <c r="B421" s="8" t="s">
        <v>424</v>
      </c>
      <c r="C421" s="9">
        <v>1096</v>
      </c>
      <c r="D421" s="10">
        <v>457468.51</v>
      </c>
      <c r="E421" s="10">
        <v>0</v>
      </c>
      <c r="F421" s="10">
        <v>3450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48"/>
        <v>454018.51</v>
      </c>
      <c r="L421" s="10">
        <f t="shared" si="49"/>
        <v>414.25</v>
      </c>
      <c r="M421" s="10">
        <f t="shared" si="54"/>
        <v>0</v>
      </c>
      <c r="N421" s="10">
        <f t="shared" si="50"/>
        <v>0</v>
      </c>
      <c r="P421" s="171">
        <f>ROUND(Table1[[#This Row],[Column14]]*P$2,2)</f>
        <v>0</v>
      </c>
      <c r="Q421" s="33">
        <f t="shared" si="51"/>
        <v>0</v>
      </c>
      <c r="R421" s="14">
        <v>6545</v>
      </c>
      <c r="S421" s="14">
        <v>30</v>
      </c>
      <c r="T421" s="14">
        <v>2</v>
      </c>
      <c r="U421" s="15">
        <v>2</v>
      </c>
      <c r="V421" s="14" t="s">
        <v>862</v>
      </c>
      <c r="W421" s="16">
        <v>48.37</v>
      </c>
      <c r="X421" s="17">
        <f t="shared" si="52"/>
        <v>0</v>
      </c>
      <c r="Y421" s="17"/>
      <c r="Z421" s="30">
        <v>6545</v>
      </c>
      <c r="AA421" s="18" t="s">
        <v>862</v>
      </c>
      <c r="AB421" s="18">
        <v>1096</v>
      </c>
      <c r="AC421" s="19">
        <f t="shared" si="53"/>
        <v>22.658672731031633</v>
      </c>
      <c r="AD421" s="15"/>
    </row>
    <row r="422" spans="1:30" hidden="1" x14ac:dyDescent="0.3">
      <c r="A422" s="7">
        <v>6608</v>
      </c>
      <c r="B422" s="8" t="s">
        <v>425</v>
      </c>
      <c r="C422" s="9">
        <v>1514</v>
      </c>
      <c r="D422" s="10">
        <v>836426.62</v>
      </c>
      <c r="E422" s="10">
        <v>1100</v>
      </c>
      <c r="F422" s="10">
        <v>99.78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48"/>
        <v>835226.84</v>
      </c>
      <c r="L422" s="10">
        <f t="shared" si="49"/>
        <v>551.66999999999996</v>
      </c>
      <c r="M422" s="10">
        <f t="shared" si="54"/>
        <v>0</v>
      </c>
      <c r="N422" s="10">
        <f t="shared" si="50"/>
        <v>0</v>
      </c>
      <c r="P422" s="171">
        <f>ROUND(Table1[[#This Row],[Column14]]*P$2,2)</f>
        <v>0</v>
      </c>
      <c r="Q422" s="33">
        <f t="shared" si="51"/>
        <v>0</v>
      </c>
      <c r="R422" s="14">
        <v>6608</v>
      </c>
      <c r="S422" s="14">
        <v>70</v>
      </c>
      <c r="T422" s="14">
        <v>6</v>
      </c>
      <c r="U422" s="15">
        <v>1</v>
      </c>
      <c r="V422" s="14" t="s">
        <v>863</v>
      </c>
      <c r="W422" s="16">
        <v>125.70421103210903</v>
      </c>
      <c r="X422" s="17">
        <f t="shared" si="52"/>
        <v>0</v>
      </c>
      <c r="Y422" s="17"/>
      <c r="Z422" s="30">
        <v>6608</v>
      </c>
      <c r="AA422" s="18" t="s">
        <v>863</v>
      </c>
      <c r="AB422" s="18">
        <v>1514</v>
      </c>
      <c r="AC422" s="19">
        <f t="shared" si="53"/>
        <v>12.044147030311292</v>
      </c>
      <c r="AD422" s="15"/>
    </row>
    <row r="423" spans="1:30" hidden="1" x14ac:dyDescent="0.3">
      <c r="A423" s="7">
        <v>6678</v>
      </c>
      <c r="B423" s="8" t="s">
        <v>427</v>
      </c>
      <c r="C423" s="9">
        <v>1720</v>
      </c>
      <c r="D423" s="10">
        <v>889146.15</v>
      </c>
      <c r="E423" s="10">
        <v>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48"/>
        <v>889146.15</v>
      </c>
      <c r="L423" s="10">
        <f t="shared" si="49"/>
        <v>516.95000000000005</v>
      </c>
      <c r="M423" s="10">
        <f t="shared" si="54"/>
        <v>0</v>
      </c>
      <c r="N423" s="10">
        <f t="shared" si="50"/>
        <v>0</v>
      </c>
      <c r="P423" s="171">
        <f>ROUND(Table1[[#This Row],[Column14]]*P$2,2)</f>
        <v>0</v>
      </c>
      <c r="Q423" s="33">
        <f t="shared" si="51"/>
        <v>0</v>
      </c>
      <c r="R423" s="14">
        <v>6678</v>
      </c>
      <c r="S423" s="14">
        <v>11</v>
      </c>
      <c r="T423" s="14">
        <v>5</v>
      </c>
      <c r="U423" s="15">
        <v>1</v>
      </c>
      <c r="V423" s="14" t="s">
        <v>865</v>
      </c>
      <c r="W423" s="16">
        <v>186.72914489588757</v>
      </c>
      <c r="X423" s="17">
        <f t="shared" si="52"/>
        <v>0</v>
      </c>
      <c r="Y423" s="17"/>
      <c r="Z423" s="30">
        <v>6678</v>
      </c>
      <c r="AA423" s="18" t="s">
        <v>865</v>
      </c>
      <c r="AB423" s="18">
        <v>1720</v>
      </c>
      <c r="AC423" s="19">
        <f t="shared" si="53"/>
        <v>9.2112026805403122</v>
      </c>
      <c r="AD423" s="15"/>
    </row>
    <row r="424" spans="1:30" hidden="1" x14ac:dyDescent="0.3">
      <c r="A424" s="7">
        <v>6685</v>
      </c>
      <c r="B424" s="8" t="s">
        <v>428</v>
      </c>
      <c r="C424" s="9">
        <v>5000</v>
      </c>
      <c r="D424" s="10">
        <v>2654817.2000000002</v>
      </c>
      <c r="E424" s="10">
        <v>0</v>
      </c>
      <c r="F424" s="10">
        <v>23074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48"/>
        <v>2631743.2000000002</v>
      </c>
      <c r="L424" s="10">
        <f t="shared" si="49"/>
        <v>526.35</v>
      </c>
      <c r="M424" s="10">
        <f t="shared" si="54"/>
        <v>0</v>
      </c>
      <c r="N424" s="10">
        <f t="shared" si="50"/>
        <v>0</v>
      </c>
      <c r="P424" s="171">
        <f>ROUND(Table1[[#This Row],[Column14]]*P$2,2)</f>
        <v>0</v>
      </c>
      <c r="Q424" s="33">
        <f t="shared" si="51"/>
        <v>0</v>
      </c>
      <c r="R424" s="14">
        <v>6685</v>
      </c>
      <c r="S424" s="14">
        <v>71</v>
      </c>
      <c r="T424" s="14">
        <v>5</v>
      </c>
      <c r="U424" s="15">
        <v>1</v>
      </c>
      <c r="V424" s="14" t="s">
        <v>867</v>
      </c>
      <c r="W424" s="16">
        <v>235.55460668772986</v>
      </c>
      <c r="X424" s="17">
        <f t="shared" si="52"/>
        <v>0</v>
      </c>
      <c r="Y424" s="17"/>
      <c r="Z424" s="30">
        <v>6685</v>
      </c>
      <c r="AA424" s="18" t="s">
        <v>867</v>
      </c>
      <c r="AB424" s="18">
        <v>5000</v>
      </c>
      <c r="AC424" s="19">
        <f t="shared" si="53"/>
        <v>21.226500599193979</v>
      </c>
      <c r="AD424" s="15"/>
    </row>
    <row r="425" spans="1:30" hidden="1" x14ac:dyDescent="0.3">
      <c r="A425" s="7">
        <v>6692</v>
      </c>
      <c r="B425" s="8" t="s">
        <v>429</v>
      </c>
      <c r="C425" s="9">
        <v>1178</v>
      </c>
      <c r="D425" s="10">
        <v>399151.95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48"/>
        <v>399151.95</v>
      </c>
      <c r="L425" s="10">
        <f t="shared" si="49"/>
        <v>338.84</v>
      </c>
      <c r="M425" s="10">
        <f t="shared" si="54"/>
        <v>0</v>
      </c>
      <c r="N425" s="10">
        <f t="shared" si="50"/>
        <v>0</v>
      </c>
      <c r="P425" s="171">
        <f>ROUND(Table1[[#This Row],[Column14]]*P$2,2)</f>
        <v>0</v>
      </c>
      <c r="Q425" s="33">
        <f t="shared" si="51"/>
        <v>0</v>
      </c>
      <c r="R425" s="14">
        <v>6692</v>
      </c>
      <c r="S425" s="14">
        <v>58</v>
      </c>
      <c r="T425" s="14">
        <v>8</v>
      </c>
      <c r="U425" s="15">
        <v>1</v>
      </c>
      <c r="V425" s="14" t="s">
        <v>868</v>
      </c>
      <c r="W425" s="16">
        <v>251.76867521461878</v>
      </c>
      <c r="X425" s="17">
        <f t="shared" si="52"/>
        <v>0</v>
      </c>
      <c r="Y425" s="17"/>
      <c r="Z425" s="30">
        <v>6692</v>
      </c>
      <c r="AA425" s="18" t="s">
        <v>868</v>
      </c>
      <c r="AB425" s="18">
        <v>1178</v>
      </c>
      <c r="AC425" s="19">
        <f t="shared" si="53"/>
        <v>4.6788981949236561</v>
      </c>
      <c r="AD425" s="15"/>
    </row>
    <row r="426" spans="1:30" ht="15" hidden="1" thickBot="1" x14ac:dyDescent="0.35">
      <c r="A426" s="11">
        <v>6734</v>
      </c>
      <c r="B426" s="44" t="s">
        <v>432</v>
      </c>
      <c r="C426" s="45">
        <v>1314</v>
      </c>
      <c r="D426" s="12">
        <v>534902.36</v>
      </c>
      <c r="E426" s="12">
        <v>0</v>
      </c>
      <c r="F426" s="12">
        <v>0</v>
      </c>
      <c r="G426" s="12">
        <v>0</v>
      </c>
      <c r="H426" s="12">
        <v>0</v>
      </c>
      <c r="I426" s="12">
        <v>0</v>
      </c>
      <c r="J426" s="12">
        <v>0</v>
      </c>
      <c r="K426" s="46">
        <f t="shared" si="48"/>
        <v>534902.36</v>
      </c>
      <c r="L426" s="46">
        <f t="shared" si="49"/>
        <v>407.08</v>
      </c>
      <c r="M426" s="46">
        <f t="shared" si="54"/>
        <v>0</v>
      </c>
      <c r="N426" s="46">
        <f t="shared" si="50"/>
        <v>0</v>
      </c>
      <c r="P426" s="171">
        <f>ROUND(Table1[[#This Row],[Column14]]*P$2,2)</f>
        <v>0</v>
      </c>
      <c r="Q426" s="33">
        <f t="shared" si="51"/>
        <v>0</v>
      </c>
      <c r="R426" s="25">
        <v>6734</v>
      </c>
      <c r="S426" s="25">
        <v>5</v>
      </c>
      <c r="T426" s="25">
        <v>7</v>
      </c>
      <c r="U426" s="24">
        <v>1</v>
      </c>
      <c r="V426" s="25" t="s">
        <v>871</v>
      </c>
      <c r="W426" s="26">
        <v>79.224229167297295</v>
      </c>
      <c r="X426" s="23">
        <f t="shared" si="52"/>
        <v>0</v>
      </c>
      <c r="Y426" s="23"/>
      <c r="Z426" s="31">
        <v>6734</v>
      </c>
      <c r="AA426" s="27" t="s">
        <v>871</v>
      </c>
      <c r="AB426" s="27">
        <v>1314</v>
      </c>
      <c r="AC426" s="28">
        <f t="shared" si="53"/>
        <v>16.585835088723105</v>
      </c>
      <c r="AD426" s="15"/>
    </row>
    <row r="427" spans="1:30" s="75" customFormat="1" ht="15" thickBot="1" x14ac:dyDescent="0.35">
      <c r="A427" s="138"/>
      <c r="B427" s="176" t="s">
        <v>441</v>
      </c>
      <c r="C427" s="205">
        <f t="shared" ref="C427:J427" si="55">SUM(C5:C426)</f>
        <v>855329</v>
      </c>
      <c r="D427" s="140">
        <f t="shared" si="55"/>
        <v>356699370.31999981</v>
      </c>
      <c r="E427" s="140">
        <f t="shared" si="55"/>
        <v>1313356.4000000004</v>
      </c>
      <c r="F427" s="140">
        <f t="shared" si="55"/>
        <v>472702.20000000007</v>
      </c>
      <c r="G427" s="140">
        <f t="shared" si="55"/>
        <v>1285944.3399999999</v>
      </c>
      <c r="H427" s="140">
        <f t="shared" si="55"/>
        <v>0</v>
      </c>
      <c r="I427" s="140">
        <f t="shared" si="55"/>
        <v>0</v>
      </c>
      <c r="J427" s="140">
        <f t="shared" si="55"/>
        <v>1556.28</v>
      </c>
      <c r="K427" s="203">
        <f t="shared" ref="K427" si="56">D427-E427-F427-G427-H427-I427-J427</f>
        <v>353625811.0999999</v>
      </c>
      <c r="L427" s="202">
        <f t="shared" ref="L427" si="57">ROUND((K427/C427),2)</f>
        <v>413.44</v>
      </c>
      <c r="M427" s="206">
        <f t="shared" ref="M427" si="58">L427*1.45</f>
        <v>599.48799999999994</v>
      </c>
      <c r="N427" s="204">
        <f>SUM(N5:N426)</f>
        <v>14731972.959999999</v>
      </c>
      <c r="P427" s="379">
        <f>SUM(P5:P426)</f>
        <v>12500000.000000002</v>
      </c>
      <c r="Q427" s="174">
        <f t="shared" ref="Q427" si="59">A427-R427</f>
        <v>0</v>
      </c>
      <c r="Z427" s="175"/>
      <c r="AB427" s="139">
        <f>SUM(AB5:AB426)</f>
        <v>855329</v>
      </c>
    </row>
    <row r="429" spans="1:30" ht="15" thickBot="1" x14ac:dyDescent="0.35"/>
    <row r="430" spans="1:30" ht="18" thickBot="1" x14ac:dyDescent="0.5">
      <c r="A430" s="383"/>
      <c r="B430" s="384" t="s">
        <v>907</v>
      </c>
      <c r="C430" s="382">
        <f>C427</f>
        <v>855329</v>
      </c>
      <c r="D430" s="80">
        <f t="shared" ref="D430:J430" si="60">SUM(D5:D428)</f>
        <v>713398740.63999963</v>
      </c>
      <c r="E430" s="81">
        <f t="shared" si="60"/>
        <v>2626712.8000000007</v>
      </c>
      <c r="F430" s="82">
        <f t="shared" si="60"/>
        <v>945404.40000000014</v>
      </c>
      <c r="G430" s="82">
        <f t="shared" si="60"/>
        <v>2571888.6799999997</v>
      </c>
      <c r="H430" s="82">
        <f t="shared" si="60"/>
        <v>0</v>
      </c>
      <c r="I430" s="82">
        <f t="shared" si="60"/>
        <v>0</v>
      </c>
      <c r="J430" s="82">
        <f t="shared" si="60"/>
        <v>3112.56</v>
      </c>
      <c r="K430" s="83"/>
      <c r="L430" s="76"/>
      <c r="M430" s="84"/>
      <c r="N430" s="83"/>
      <c r="O430" s="85"/>
      <c r="P430" s="85"/>
      <c r="Q430" s="86"/>
      <c r="R430" s="76"/>
    </row>
    <row r="431" spans="1:30" ht="18" thickBot="1" x14ac:dyDescent="0.5">
      <c r="A431" s="386"/>
      <c r="B431" s="387" t="s">
        <v>925</v>
      </c>
      <c r="C431" s="88"/>
      <c r="D431" s="89" t="s">
        <v>909</v>
      </c>
      <c r="E431" s="89" t="s">
        <v>909</v>
      </c>
      <c r="F431" s="89" t="s">
        <v>909</v>
      </c>
      <c r="G431" s="89" t="s">
        <v>909</v>
      </c>
      <c r="H431" s="89" t="s">
        <v>909</v>
      </c>
      <c r="I431" s="89" t="s">
        <v>909</v>
      </c>
      <c r="J431" s="89" t="s">
        <v>909</v>
      </c>
      <c r="K431" s="398">
        <f>K427</f>
        <v>353625811.0999999</v>
      </c>
      <c r="L431" s="76"/>
      <c r="M431" s="90" t="s">
        <v>909</v>
      </c>
      <c r="N431" s="91" t="s">
        <v>909</v>
      </c>
      <c r="O431" s="91"/>
      <c r="P431" s="91"/>
      <c r="Q431" s="86"/>
      <c r="R431" s="76"/>
    </row>
    <row r="432" spans="1:30" ht="18" thickBot="1" x14ac:dyDescent="0.5">
      <c r="A432" s="388"/>
      <c r="B432" s="389" t="s">
        <v>926</v>
      </c>
      <c r="C432" s="385">
        <f>C430</f>
        <v>855329</v>
      </c>
      <c r="D432" s="94" t="s">
        <v>909</v>
      </c>
      <c r="E432" s="95"/>
      <c r="F432" s="95"/>
      <c r="G432" s="95"/>
      <c r="H432" s="95"/>
      <c r="I432" s="95"/>
      <c r="J432" s="95"/>
      <c r="K432" s="85"/>
      <c r="L432" s="76"/>
      <c r="M432" s="90"/>
      <c r="N432" s="85"/>
      <c r="O432" s="85"/>
      <c r="P432" s="85"/>
      <c r="Q432" s="86"/>
      <c r="R432" s="76"/>
    </row>
    <row r="433" spans="1:22" ht="18" thickBot="1" x14ac:dyDescent="0.5">
      <c r="A433" s="390"/>
      <c r="B433" s="391" t="s">
        <v>942</v>
      </c>
      <c r="C433" s="97"/>
      <c r="D433" s="98"/>
      <c r="E433" s="99"/>
      <c r="F433" s="99"/>
      <c r="G433" s="99"/>
      <c r="H433" s="99"/>
      <c r="I433" s="99"/>
      <c r="J433" s="99"/>
      <c r="K433" s="100">
        <f>ROUND((K431/C430),2)</f>
        <v>413.44</v>
      </c>
      <c r="L433" s="76"/>
      <c r="M433" s="90"/>
      <c r="N433" s="85"/>
      <c r="O433" s="85"/>
      <c r="P433" s="85"/>
      <c r="Q433" s="86"/>
      <c r="R433" s="76"/>
    </row>
    <row r="434" spans="1:22" ht="18" thickBot="1" x14ac:dyDescent="0.5">
      <c r="A434" s="392"/>
      <c r="B434" s="402" t="s">
        <v>943</v>
      </c>
      <c r="C434" s="117"/>
      <c r="D434" s="118"/>
      <c r="E434" s="119"/>
      <c r="F434" s="119"/>
      <c r="G434" s="119"/>
      <c r="H434" s="119"/>
      <c r="I434" s="119"/>
      <c r="J434" s="119"/>
      <c r="K434" s="207">
        <f>ROUND(1.45*K433,2)</f>
        <v>599.49</v>
      </c>
      <c r="L434" s="76"/>
      <c r="M434" s="90"/>
      <c r="N434" s="85"/>
      <c r="O434" s="85"/>
      <c r="P434" s="85"/>
      <c r="Q434" s="86"/>
      <c r="R434" s="76"/>
    </row>
    <row r="435" spans="1:22" ht="18" thickBot="1" x14ac:dyDescent="0.5">
      <c r="A435" s="393"/>
      <c r="B435" s="403" t="s">
        <v>944</v>
      </c>
      <c r="C435" s="107"/>
      <c r="D435" s="108"/>
      <c r="E435" s="109"/>
      <c r="F435" s="109"/>
      <c r="G435" s="109"/>
      <c r="H435" s="109"/>
      <c r="I435" s="109"/>
      <c r="J435" s="109"/>
      <c r="K435" s="110"/>
      <c r="L435" s="111"/>
      <c r="M435" s="112"/>
      <c r="N435" s="113">
        <f>N427</f>
        <v>14731972.959999999</v>
      </c>
      <c r="Q435" s="114"/>
      <c r="R435" s="111"/>
      <c r="S435" s="51"/>
      <c r="T435" s="51"/>
      <c r="U435" s="115">
        <f>ROUND(SUM(U2:U426),2)</f>
        <v>520</v>
      </c>
    </row>
    <row r="436" spans="1:22" ht="18" thickBot="1" x14ac:dyDescent="0.5">
      <c r="A436" s="394"/>
      <c r="B436" s="395" t="s">
        <v>927</v>
      </c>
      <c r="C436" s="208"/>
      <c r="D436" s="209"/>
      <c r="E436" s="210"/>
      <c r="F436" s="210"/>
      <c r="G436" s="210"/>
      <c r="H436" s="210"/>
      <c r="I436" s="210"/>
      <c r="J436" s="210"/>
      <c r="K436" s="211"/>
      <c r="L436" s="212"/>
      <c r="M436" s="213"/>
      <c r="N436" s="214">
        <v>12500000</v>
      </c>
      <c r="Q436" s="124"/>
      <c r="R436" s="121"/>
      <c r="S436" s="125"/>
      <c r="T436" s="125"/>
      <c r="U436" s="126">
        <v>7500000</v>
      </c>
    </row>
    <row r="437" spans="1:22" ht="18" thickBot="1" x14ac:dyDescent="0.5">
      <c r="A437" s="396"/>
      <c r="B437" s="397" t="s">
        <v>928</v>
      </c>
      <c r="C437" s="128"/>
      <c r="D437" s="129"/>
      <c r="E437" s="130"/>
      <c r="F437" s="130"/>
      <c r="G437" s="130"/>
      <c r="H437" s="130"/>
      <c r="I437" s="130"/>
      <c r="J437" s="130"/>
      <c r="K437" s="131"/>
      <c r="L437" s="132"/>
      <c r="M437" s="133"/>
      <c r="N437" s="134">
        <f>N436/N435</f>
        <v>0.84849463367464673</v>
      </c>
      <c r="Q437" s="135"/>
      <c r="R437" s="132"/>
      <c r="S437" s="136"/>
      <c r="T437" s="136"/>
      <c r="U437" s="137">
        <f>U436/U435</f>
        <v>14423.076923076924</v>
      </c>
    </row>
    <row r="438" spans="1:22" ht="18" thickBot="1" x14ac:dyDescent="0.5">
      <c r="A438" s="138"/>
      <c r="B438" s="18"/>
      <c r="C438" s="139"/>
      <c r="D438" s="140"/>
      <c r="E438" s="140"/>
      <c r="F438" s="140"/>
      <c r="G438" s="18"/>
      <c r="H438" s="18"/>
      <c r="I438" s="18"/>
      <c r="J438" s="18"/>
      <c r="K438" s="18"/>
      <c r="L438" s="76"/>
      <c r="M438" s="18"/>
      <c r="N438" s="18"/>
      <c r="O438" s="18"/>
      <c r="P438" s="18"/>
      <c r="Q438" s="86"/>
      <c r="R438" s="76"/>
    </row>
    <row r="439" spans="1:22" ht="18" thickBot="1" x14ac:dyDescent="0.5">
      <c r="A439" s="141">
        <v>15</v>
      </c>
      <c r="B439" s="142" t="s">
        <v>931</v>
      </c>
      <c r="C439" s="143"/>
      <c r="D439" s="143"/>
      <c r="E439" s="143"/>
      <c r="F439" s="144"/>
      <c r="G439" s="145"/>
      <c r="H439" s="145"/>
      <c r="I439" s="145"/>
      <c r="J439" s="145"/>
      <c r="K439" s="146"/>
      <c r="L439" s="147"/>
      <c r="M439" s="148"/>
      <c r="N439" s="198"/>
      <c r="Q439" s="149"/>
      <c r="R439" s="150"/>
      <c r="S439" s="151"/>
      <c r="T439" s="151"/>
      <c r="U439" s="151"/>
      <c r="V439" s="152"/>
    </row>
    <row r="440" spans="1:22" ht="18" thickBot="1" x14ac:dyDescent="0.5">
      <c r="A440" s="153">
        <v>35</v>
      </c>
      <c r="B440" s="154" t="s">
        <v>932</v>
      </c>
      <c r="C440" s="155"/>
      <c r="D440" s="155"/>
      <c r="E440" s="155"/>
      <c r="F440" s="156"/>
      <c r="G440" s="157"/>
      <c r="H440" s="157"/>
      <c r="I440" s="157"/>
      <c r="J440" s="157"/>
      <c r="K440" s="158"/>
      <c r="L440" s="159"/>
      <c r="M440" s="160"/>
      <c r="N440" s="167"/>
      <c r="Q440" s="161"/>
      <c r="R440" s="162"/>
      <c r="S440" s="163"/>
      <c r="T440" s="163"/>
      <c r="U440" s="163"/>
      <c r="V440" s="164"/>
    </row>
    <row r="441" spans="1:22" ht="18" thickBot="1" x14ac:dyDescent="0.5">
      <c r="A441" s="141">
        <v>15</v>
      </c>
      <c r="B441" s="142" t="s">
        <v>933</v>
      </c>
      <c r="C441" s="143"/>
      <c r="D441" s="143"/>
      <c r="E441" s="143"/>
      <c r="F441" s="144"/>
      <c r="G441" s="145"/>
      <c r="H441" s="145"/>
      <c r="I441" s="145"/>
      <c r="J441" s="145"/>
      <c r="K441" s="146"/>
      <c r="L441" s="147"/>
      <c r="M441" s="148"/>
      <c r="N441" s="198"/>
      <c r="Q441" s="149"/>
      <c r="R441" s="150"/>
      <c r="S441" s="151"/>
      <c r="T441" s="151"/>
      <c r="U441" s="151"/>
      <c r="V441" s="152"/>
    </row>
    <row r="442" spans="1:22" ht="18" thickBot="1" x14ac:dyDescent="0.5">
      <c r="A442" s="153">
        <v>17</v>
      </c>
      <c r="B442" s="154" t="s">
        <v>934</v>
      </c>
      <c r="C442" s="155"/>
      <c r="D442" s="155"/>
      <c r="E442" s="155"/>
      <c r="F442" s="156"/>
      <c r="G442" s="157"/>
      <c r="H442" s="157"/>
      <c r="I442" s="157"/>
      <c r="J442" s="157"/>
      <c r="K442" s="158"/>
      <c r="L442" s="159"/>
      <c r="M442" s="160"/>
      <c r="N442" s="167"/>
      <c r="Q442" s="161"/>
      <c r="R442" s="162"/>
      <c r="S442" s="163"/>
      <c r="T442" s="163"/>
      <c r="U442" s="163"/>
      <c r="V442" s="164"/>
    </row>
    <row r="443" spans="1:22" ht="18" thickBot="1" x14ac:dyDescent="0.5">
      <c r="A443" s="165">
        <v>23</v>
      </c>
      <c r="B443" s="142" t="s">
        <v>935</v>
      </c>
      <c r="C443" s="143"/>
      <c r="D443" s="143"/>
      <c r="E443" s="143"/>
      <c r="F443" s="144"/>
      <c r="G443" s="145"/>
      <c r="H443" s="145"/>
      <c r="I443" s="145"/>
      <c r="J443" s="145"/>
      <c r="K443" s="146"/>
      <c r="L443" s="147"/>
      <c r="M443" s="148"/>
      <c r="N443" s="198"/>
      <c r="Q443" s="149"/>
      <c r="R443" s="150"/>
      <c r="S443" s="151"/>
      <c r="T443" s="151"/>
      <c r="U443" s="151"/>
      <c r="V443" s="152"/>
    </row>
    <row r="444" spans="1:22" ht="18" thickBot="1" x14ac:dyDescent="0.5">
      <c r="A444" s="153">
        <v>14</v>
      </c>
      <c r="B444" s="154" t="s">
        <v>936</v>
      </c>
      <c r="C444" s="155"/>
      <c r="D444" s="155"/>
      <c r="E444" s="155"/>
      <c r="F444" s="156"/>
      <c r="G444" s="157"/>
      <c r="H444" s="157"/>
      <c r="I444" s="157"/>
      <c r="J444" s="157"/>
      <c r="K444" s="158"/>
      <c r="L444" s="159"/>
      <c r="M444" s="160"/>
      <c r="N444" s="167"/>
      <c r="Q444" s="161"/>
      <c r="R444" s="162"/>
      <c r="S444" s="163"/>
      <c r="T444" s="163"/>
      <c r="U444" s="163"/>
      <c r="V444" s="164"/>
    </row>
    <row r="445" spans="1:22" ht="18" thickBot="1" x14ac:dyDescent="0.5">
      <c r="A445" s="141">
        <v>7</v>
      </c>
      <c r="B445" s="142" t="s">
        <v>938</v>
      </c>
      <c r="C445" s="143"/>
      <c r="D445" s="143"/>
      <c r="E445" s="143"/>
      <c r="F445" s="144"/>
      <c r="G445" s="145"/>
      <c r="H445" s="145"/>
      <c r="I445" s="145"/>
      <c r="J445" s="145"/>
      <c r="K445" s="146"/>
      <c r="L445" s="147"/>
      <c r="M445" s="148"/>
      <c r="N445" s="198"/>
      <c r="Q445" s="149"/>
      <c r="R445" s="150"/>
      <c r="S445" s="151"/>
      <c r="T445" s="151"/>
      <c r="U445" s="151"/>
      <c r="V445" s="152"/>
    </row>
    <row r="446" spans="1:22" ht="18" thickBot="1" x14ac:dyDescent="0.5">
      <c r="A446" s="141">
        <f>SUM(A439:A445)</f>
        <v>126</v>
      </c>
      <c r="B446" s="142" t="s">
        <v>937</v>
      </c>
      <c r="C446" s="143"/>
      <c r="D446" s="143"/>
      <c r="E446" s="143"/>
      <c r="F446" s="145"/>
      <c r="G446" s="145"/>
      <c r="H446" s="145"/>
      <c r="I446" s="145"/>
      <c r="J446" s="145"/>
      <c r="K446" s="146"/>
      <c r="L446" s="147"/>
      <c r="M446" s="148"/>
      <c r="N446" s="198"/>
      <c r="Q446" s="149"/>
      <c r="R446" s="150"/>
      <c r="S446" s="151"/>
      <c r="T446" s="151"/>
      <c r="U446" s="151"/>
      <c r="V446" s="152"/>
    </row>
    <row r="447" spans="1:22" x14ac:dyDescent="0.3">
      <c r="A447" s="138"/>
      <c r="B447" s="138"/>
      <c r="C447" s="138"/>
      <c r="D447" s="138"/>
      <c r="E447" s="138"/>
      <c r="F447" s="138"/>
      <c r="G447" s="138"/>
      <c r="H447" s="138"/>
      <c r="I447" s="138"/>
      <c r="J447" s="138"/>
      <c r="K447" s="138"/>
      <c r="L447" s="138"/>
      <c r="M447" s="138"/>
      <c r="N447" s="138"/>
      <c r="O447" s="138"/>
      <c r="P447" s="138"/>
      <c r="Q447" s="138"/>
      <c r="R447" s="138"/>
      <c r="S447" s="138"/>
      <c r="T447" s="138"/>
      <c r="U447" s="138"/>
      <c r="V447" s="138"/>
    </row>
    <row r="448" spans="1:22" ht="17.399999999999999" hidden="1" x14ac:dyDescent="0.45">
      <c r="A448" s="168"/>
      <c r="B448" s="169" t="str">
        <f>B1</f>
        <v>District Name 
As of 1:40 PM 06-05-2018</v>
      </c>
      <c r="G448"/>
      <c r="H448"/>
      <c r="I448"/>
      <c r="J448"/>
      <c r="K448" s="18"/>
      <c r="L448"/>
      <c r="M448" s="30"/>
      <c r="N448" s="18"/>
      <c r="O448" s="18"/>
      <c r="P448" s="18"/>
      <c r="Q448" s="86"/>
      <c r="R448" s="76"/>
    </row>
  </sheetData>
  <sortState ref="A2:J423">
    <sortCondition ref="B2:B423"/>
  </sortState>
  <pageMargins left="0.7" right="0.7" top="0.5" bottom="0.5" header="0.3" footer="0.3"/>
  <pageSetup fitToHeight="0" orientation="landscape" r:id="rId1"/>
  <headerFooter>
    <oddHeader>&amp;F</oddHeader>
    <oddFooter>Page &amp;P of &amp;N</oddFooter>
  </headerFooter>
  <rowBreaks count="1" manualBreakCount="1">
    <brk id="428" max="16383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4"/>
  <sheetViews>
    <sheetView zoomScale="80" zoomScaleNormal="80" workbookViewId="0">
      <selection activeCell="AE1" sqref="AE1"/>
    </sheetView>
  </sheetViews>
  <sheetFormatPr defaultRowHeight="17.399999999999999" x14ac:dyDescent="0.45"/>
  <cols>
    <col min="1" max="1" width="9.6640625" style="5" customWidth="1"/>
    <col min="2" max="2" width="12.6640625" hidden="1" customWidth="1"/>
    <col min="3" max="3" width="12.6640625" style="4" hidden="1" customWidth="1"/>
    <col min="4" max="6" width="12.6640625" style="6" hidden="1" customWidth="1"/>
    <col min="7" max="10" width="12.6640625" hidden="1" customWidth="1"/>
    <col min="11" max="11" width="12.6640625" style="18" hidden="1" customWidth="1"/>
    <col min="12" max="12" width="3.5546875" hidden="1" customWidth="1"/>
    <col min="13" max="13" width="12.6640625" style="30" hidden="1" customWidth="1"/>
    <col min="14" max="15" width="12.6640625" style="18" hidden="1" customWidth="1"/>
    <col min="16" max="16" width="12.6640625" style="86" hidden="1" customWidth="1"/>
    <col min="17" max="17" width="12.6640625" style="76" hidden="1" customWidth="1"/>
    <col min="18" max="19" width="12.6640625" hidden="1" customWidth="1"/>
    <col min="20" max="20" width="15.5546875" hidden="1" customWidth="1"/>
    <col min="21" max="21" width="16.109375" hidden="1" customWidth="1"/>
    <col min="22" max="22" width="2" customWidth="1"/>
    <col min="23" max="23" width="5.44140625" style="355" hidden="1" customWidth="1"/>
    <col min="24" max="24" width="8.33203125" style="30" hidden="1" customWidth="1"/>
    <col min="25" max="25" width="23.6640625" style="18" hidden="1" customWidth="1"/>
    <col min="26" max="26" width="1.6640625" style="18" hidden="1" customWidth="1"/>
    <col min="27" max="27" width="15.33203125" style="304" hidden="1" customWidth="1"/>
    <col min="28" max="28" width="2.33203125" style="323" hidden="1" customWidth="1"/>
    <col min="29" max="29" width="1.6640625" style="323" hidden="1" customWidth="1"/>
    <col min="30" max="30" width="12.6640625" style="304" hidden="1" customWidth="1"/>
    <col min="31" max="31" width="20.6640625" style="170" customWidth="1"/>
    <col min="32" max="32" width="5.109375" style="349" bestFit="1" customWidth="1"/>
    <col min="33" max="33" width="16" bestFit="1" customWidth="1"/>
    <col min="34" max="34" width="1.33203125" customWidth="1"/>
    <col min="35" max="35" width="19.33203125" customWidth="1"/>
    <col min="36" max="36" width="1.33203125" customWidth="1"/>
    <col min="37" max="37" width="16.6640625" customWidth="1"/>
  </cols>
  <sheetData>
    <row r="1" spans="1:37" ht="66" customHeight="1" thickBot="1" x14ac:dyDescent="0.35">
      <c r="A1" s="225" t="s">
        <v>945</v>
      </c>
      <c r="B1" s="226" t="s">
        <v>1391</v>
      </c>
      <c r="C1" s="227" t="s">
        <v>873</v>
      </c>
      <c r="D1" s="228" t="s">
        <v>946</v>
      </c>
      <c r="E1" s="229" t="s">
        <v>947</v>
      </c>
      <c r="F1" s="230" t="s">
        <v>948</v>
      </c>
      <c r="G1" s="231" t="s">
        <v>949</v>
      </c>
      <c r="H1" s="231" t="s">
        <v>950</v>
      </c>
      <c r="I1" s="231" t="s">
        <v>951</v>
      </c>
      <c r="J1" s="232" t="s">
        <v>952</v>
      </c>
      <c r="K1" s="233" t="s">
        <v>953</v>
      </c>
      <c r="L1" s="234"/>
      <c r="M1" s="235" t="s">
        <v>954</v>
      </c>
      <c r="N1" s="236" t="s">
        <v>1</v>
      </c>
      <c r="O1" s="237" t="s">
        <v>955</v>
      </c>
      <c r="P1" s="238" t="s">
        <v>956</v>
      </c>
      <c r="Q1" s="239"/>
      <c r="R1" s="240" t="s">
        <v>957</v>
      </c>
      <c r="S1" s="240" t="s">
        <v>958</v>
      </c>
      <c r="T1" s="240" t="s">
        <v>959</v>
      </c>
      <c r="U1" s="241" t="s">
        <v>930</v>
      </c>
      <c r="X1" s="326" t="s">
        <v>945</v>
      </c>
      <c r="Y1" s="318" t="s">
        <v>1</v>
      </c>
      <c r="AA1" s="319" t="str">
        <f>'FY17 High Cost Transportation'!P1</f>
        <v>(9) FY 18 District's Share of appropriation</v>
      </c>
      <c r="AD1" s="331" t="s">
        <v>1399</v>
      </c>
      <c r="AE1" s="331" t="s">
        <v>1406</v>
      </c>
      <c r="AF1" s="348" t="s">
        <v>1398</v>
      </c>
      <c r="AG1" s="331" t="s">
        <v>1395</v>
      </c>
      <c r="AH1" s="380"/>
      <c r="AI1" s="347" t="s">
        <v>1396</v>
      </c>
      <c r="AJ1" s="380"/>
      <c r="AK1" s="347" t="s">
        <v>1397</v>
      </c>
    </row>
    <row r="2" spans="1:37" s="303" customFormat="1" ht="15.6" customHeight="1" thickBot="1" x14ac:dyDescent="0.35">
      <c r="A2" s="242"/>
      <c r="B2" s="409" t="s">
        <v>960</v>
      </c>
      <c r="C2" s="411">
        <f>C427</f>
        <v>854402</v>
      </c>
      <c r="D2" s="243"/>
      <c r="E2" s="244"/>
      <c r="F2" s="244"/>
      <c r="G2" s="244"/>
      <c r="H2" s="244"/>
      <c r="I2" s="244"/>
      <c r="J2" s="244"/>
      <c r="K2" s="412">
        <f>K427</f>
        <v>349974895.86000001</v>
      </c>
      <c r="L2" s="413"/>
      <c r="M2" s="246"/>
      <c r="N2" s="247"/>
      <c r="O2" s="248"/>
      <c r="P2" s="249"/>
      <c r="Q2" s="250"/>
      <c r="R2" s="414">
        <f>R427</f>
        <v>409.61</v>
      </c>
      <c r="S2" s="415">
        <f>R2*1.5</f>
        <v>614.41499999999996</v>
      </c>
      <c r="T2" s="416">
        <f>T427</f>
        <v>14529262.15</v>
      </c>
      <c r="U2" s="417">
        <f>T437</f>
        <v>0.51619964748175462</v>
      </c>
      <c r="V2" s="320"/>
      <c r="W2" s="356"/>
      <c r="X2" s="334"/>
      <c r="Y2" s="334"/>
      <c r="Z2" s="334"/>
      <c r="AA2" s="335"/>
      <c r="AB2" s="336"/>
      <c r="AC2" s="336"/>
      <c r="AD2" s="335"/>
      <c r="AE2" s="335"/>
      <c r="AF2" s="410"/>
      <c r="AG2" s="337">
        <f>AG429</f>
        <v>779214.6881319778</v>
      </c>
      <c r="AH2" s="418"/>
      <c r="AI2" s="337">
        <f>AI429</f>
        <v>389607.3440659889</v>
      </c>
      <c r="AJ2" s="418"/>
      <c r="AK2" s="338">
        <f>AI432</f>
        <v>0.51333734603864511</v>
      </c>
    </row>
    <row r="3" spans="1:37" hidden="1" x14ac:dyDescent="0.45">
      <c r="A3" s="251" t="s">
        <v>0</v>
      </c>
      <c r="B3" s="1" t="s">
        <v>1</v>
      </c>
      <c r="C3" s="1" t="s">
        <v>2</v>
      </c>
      <c r="D3" s="2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40" t="s">
        <v>909</v>
      </c>
      <c r="L3" s="245"/>
      <c r="R3" s="252" t="s">
        <v>909</v>
      </c>
      <c r="S3" s="253"/>
      <c r="T3" s="253"/>
      <c r="U3" s="253"/>
      <c r="V3" s="321"/>
      <c r="AH3" s="380"/>
      <c r="AJ3" s="380"/>
    </row>
    <row r="4" spans="1:37" hidden="1" x14ac:dyDescent="0.45">
      <c r="A4" s="254" t="s">
        <v>877</v>
      </c>
      <c r="B4" s="252" t="s">
        <v>878</v>
      </c>
      <c r="C4" s="255" t="s">
        <v>879</v>
      </c>
      <c r="D4" s="256" t="s">
        <v>880</v>
      </c>
      <c r="E4" s="256" t="s">
        <v>881</v>
      </c>
      <c r="F4" s="256" t="s">
        <v>882</v>
      </c>
      <c r="G4" s="252" t="s">
        <v>883</v>
      </c>
      <c r="H4" s="252" t="s">
        <v>884</v>
      </c>
      <c r="I4" s="252" t="s">
        <v>885</v>
      </c>
      <c r="J4" s="252" t="s">
        <v>886</v>
      </c>
      <c r="K4" s="257" t="s">
        <v>887</v>
      </c>
      <c r="L4" s="245" t="s">
        <v>888</v>
      </c>
      <c r="M4" s="258" t="s">
        <v>889</v>
      </c>
      <c r="N4" s="252" t="s">
        <v>890</v>
      </c>
      <c r="O4" s="259" t="s">
        <v>891</v>
      </c>
      <c r="P4" s="260" t="s">
        <v>892</v>
      </c>
      <c r="Q4" s="261" t="s">
        <v>893</v>
      </c>
      <c r="R4" s="252" t="s">
        <v>894</v>
      </c>
      <c r="S4" s="252" t="s">
        <v>895</v>
      </c>
      <c r="T4" s="262" t="s">
        <v>896</v>
      </c>
      <c r="U4" s="263" t="s">
        <v>897</v>
      </c>
      <c r="V4" s="321"/>
      <c r="AH4" s="380"/>
      <c r="AJ4" s="380"/>
    </row>
    <row r="5" spans="1:37" x14ac:dyDescent="0.45">
      <c r="A5" s="264">
        <v>5607</v>
      </c>
      <c r="B5" s="265" t="s">
        <v>364</v>
      </c>
      <c r="C5" s="266">
        <v>7425</v>
      </c>
      <c r="D5" s="267">
        <v>5052411.49</v>
      </c>
      <c r="E5" s="267">
        <v>0</v>
      </c>
      <c r="F5" s="267">
        <v>0</v>
      </c>
      <c r="G5" s="265">
        <v>0</v>
      </c>
      <c r="H5" s="265">
        <v>0</v>
      </c>
      <c r="I5" s="265">
        <v>0</v>
      </c>
      <c r="J5" s="265">
        <v>0</v>
      </c>
      <c r="K5" s="267">
        <f t="shared" ref="K5:K36" si="0">D5-E5-F5-G5-I5-J5</f>
        <v>5052411.49</v>
      </c>
      <c r="L5" s="245"/>
      <c r="M5" s="269">
        <v>5607</v>
      </c>
      <c r="N5" s="265" t="s">
        <v>1316</v>
      </c>
      <c r="O5" s="270">
        <v>384.07212493889159</v>
      </c>
      <c r="P5" s="271">
        <f t="shared" ref="P5:P68" si="1">C5/O5</f>
        <v>19.332306402557506</v>
      </c>
      <c r="Q5" s="272"/>
      <c r="R5" s="265">
        <f t="shared" ref="R5:R68" si="2">ROUND((K5/C5),2)</f>
        <v>680.46</v>
      </c>
      <c r="S5" s="265">
        <f t="shared" ref="S5:S18" si="3">ROUND((R5-S$2),2)</f>
        <v>66.05</v>
      </c>
      <c r="T5" s="273">
        <f t="shared" ref="T5:T36" si="4">S5*C5</f>
        <v>490421.25</v>
      </c>
      <c r="U5" s="275">
        <f t="shared" ref="U5:U18" si="5">T5*U$2</f>
        <v>253155.27636756146</v>
      </c>
      <c r="V5" s="321"/>
      <c r="W5" s="357">
        <f>M5-X5</f>
        <v>0</v>
      </c>
      <c r="X5" s="138">
        <v>5607</v>
      </c>
      <c r="Y5" s="265" t="s">
        <v>364</v>
      </c>
      <c r="AA5" s="273">
        <v>0</v>
      </c>
      <c r="AC5" s="330" t="s">
        <v>909</v>
      </c>
      <c r="AD5" s="328">
        <f t="shared" ref="AD5:AD17" si="6">IF(AA5=0,U5)</f>
        <v>253155.27636756146</v>
      </c>
      <c r="AE5" s="346" t="str">
        <f>Y5</f>
        <v>Stevens Point Area</v>
      </c>
      <c r="AF5" s="352">
        <v>1</v>
      </c>
      <c r="AG5" s="275">
        <f>AD5</f>
        <v>253155.27636756146</v>
      </c>
      <c r="AH5" s="380"/>
      <c r="AI5" s="275">
        <f>AG5*0.5</f>
        <v>126577.63818378073</v>
      </c>
      <c r="AJ5" s="380"/>
      <c r="AK5" s="377">
        <f>ROUND(AI5*AI$432,2)+0.01</f>
        <v>64977.04</v>
      </c>
    </row>
    <row r="6" spans="1:37" x14ac:dyDescent="0.45">
      <c r="A6" s="264">
        <v>4627</v>
      </c>
      <c r="B6" s="265" t="s">
        <v>315</v>
      </c>
      <c r="C6" s="266">
        <v>546</v>
      </c>
      <c r="D6" s="267">
        <v>584746.6</v>
      </c>
      <c r="E6" s="267">
        <v>0</v>
      </c>
      <c r="F6" s="267">
        <v>0</v>
      </c>
      <c r="G6" s="265">
        <v>0</v>
      </c>
      <c r="H6" s="265">
        <v>0</v>
      </c>
      <c r="I6" s="265">
        <v>0</v>
      </c>
      <c r="J6" s="265">
        <v>0</v>
      </c>
      <c r="K6" s="268">
        <f t="shared" si="0"/>
        <v>584746.6</v>
      </c>
      <c r="L6" s="245"/>
      <c r="M6" s="269">
        <v>4627</v>
      </c>
      <c r="N6" s="265" t="s">
        <v>1263</v>
      </c>
      <c r="O6" s="270">
        <v>17.41</v>
      </c>
      <c r="P6" s="271">
        <f t="shared" si="1"/>
        <v>31.361286616886847</v>
      </c>
      <c r="Q6" s="272"/>
      <c r="R6" s="265">
        <f t="shared" si="2"/>
        <v>1070.96</v>
      </c>
      <c r="S6" s="265">
        <f t="shared" si="3"/>
        <v>456.55</v>
      </c>
      <c r="T6" s="273">
        <f t="shared" si="4"/>
        <v>249276.30000000002</v>
      </c>
      <c r="U6" s="275">
        <f t="shared" si="5"/>
        <v>128676.33818555612</v>
      </c>
      <c r="V6" s="321"/>
      <c r="W6" s="357">
        <f t="shared" ref="W6:W69" si="7">M6-X6</f>
        <v>0</v>
      </c>
      <c r="X6" s="138">
        <v>4627</v>
      </c>
      <c r="Y6" s="265" t="s">
        <v>315</v>
      </c>
      <c r="AA6" s="273">
        <v>0</v>
      </c>
      <c r="AC6" s="330" t="s">
        <v>909</v>
      </c>
      <c r="AD6" s="328">
        <f t="shared" si="6"/>
        <v>128676.33818555612</v>
      </c>
      <c r="AE6" s="346" t="str">
        <f t="shared" ref="AE6:AE17" si="8">Y6</f>
        <v>Randall J1</v>
      </c>
      <c r="AF6" s="352">
        <v>2</v>
      </c>
      <c r="AG6" s="275">
        <f t="shared" ref="AG6:AG17" si="9">AD6</f>
        <v>128676.33818555612</v>
      </c>
      <c r="AH6" s="380"/>
      <c r="AI6" s="275">
        <f t="shared" ref="AI6:AI17" si="10">AG6*0.5</f>
        <v>64338.169092778058</v>
      </c>
      <c r="AJ6" s="380"/>
      <c r="AK6" s="377">
        <f t="shared" ref="AK6:AK17" si="11">ROUND(AI6*AI$432,2)</f>
        <v>33027.18</v>
      </c>
    </row>
    <row r="7" spans="1:37" x14ac:dyDescent="0.45">
      <c r="A7" s="264">
        <v>3668</v>
      </c>
      <c r="B7" s="265" t="s">
        <v>247</v>
      </c>
      <c r="C7" s="266">
        <v>913</v>
      </c>
      <c r="D7" s="267">
        <v>754467.83</v>
      </c>
      <c r="E7" s="267">
        <v>3536.3</v>
      </c>
      <c r="F7" s="267">
        <v>0</v>
      </c>
      <c r="G7" s="265">
        <v>0</v>
      </c>
      <c r="H7" s="265">
        <v>0</v>
      </c>
      <c r="I7" s="265">
        <v>0</v>
      </c>
      <c r="J7" s="265">
        <v>0</v>
      </c>
      <c r="K7" s="268">
        <f t="shared" si="0"/>
        <v>750931.52999999991</v>
      </c>
      <c r="L7" s="245"/>
      <c r="M7" s="269">
        <v>3668</v>
      </c>
      <c r="N7" s="265" t="s">
        <v>1189</v>
      </c>
      <c r="O7" s="270">
        <v>186.14214837971065</v>
      </c>
      <c r="P7" s="271">
        <f t="shared" si="1"/>
        <v>4.9048536720311988</v>
      </c>
      <c r="Q7" s="272"/>
      <c r="R7" s="265">
        <f t="shared" si="2"/>
        <v>822.49</v>
      </c>
      <c r="S7" s="265">
        <f t="shared" si="3"/>
        <v>208.08</v>
      </c>
      <c r="T7" s="273">
        <f t="shared" si="4"/>
        <v>189977.04</v>
      </c>
      <c r="U7" s="275">
        <f t="shared" si="5"/>
        <v>98066.081077627197</v>
      </c>
      <c r="V7" s="321"/>
      <c r="W7" s="357">
        <f t="shared" si="7"/>
        <v>0</v>
      </c>
      <c r="X7" s="138">
        <v>3668</v>
      </c>
      <c r="Y7" s="265" t="s">
        <v>247</v>
      </c>
      <c r="AA7" s="273">
        <v>0</v>
      </c>
      <c r="AC7" s="330" t="s">
        <v>909</v>
      </c>
      <c r="AD7" s="328">
        <f t="shared" si="6"/>
        <v>98066.081077627197</v>
      </c>
      <c r="AE7" s="346" t="str">
        <f t="shared" si="8"/>
        <v>Mondovi</v>
      </c>
      <c r="AF7" s="352">
        <v>3</v>
      </c>
      <c r="AG7" s="275">
        <f t="shared" si="9"/>
        <v>98066.081077627197</v>
      </c>
      <c r="AH7" s="380"/>
      <c r="AI7" s="275">
        <f t="shared" si="10"/>
        <v>49033.040538813599</v>
      </c>
      <c r="AJ7" s="380"/>
      <c r="AK7" s="377">
        <f t="shared" si="11"/>
        <v>25170.49</v>
      </c>
    </row>
    <row r="8" spans="1:37" x14ac:dyDescent="0.45">
      <c r="A8" s="264">
        <v>5586</v>
      </c>
      <c r="B8" s="265" t="s">
        <v>362</v>
      </c>
      <c r="C8" s="266">
        <v>780</v>
      </c>
      <c r="D8" s="267">
        <v>605549.09</v>
      </c>
      <c r="E8" s="267">
        <v>1586.95</v>
      </c>
      <c r="F8" s="267">
        <v>0</v>
      </c>
      <c r="G8" s="265">
        <v>0</v>
      </c>
      <c r="H8" s="265">
        <v>0</v>
      </c>
      <c r="I8" s="265">
        <v>0</v>
      </c>
      <c r="J8" s="265">
        <v>0</v>
      </c>
      <c r="K8" s="268">
        <f t="shared" si="0"/>
        <v>603962.14</v>
      </c>
      <c r="L8" s="245"/>
      <c r="M8" s="269">
        <v>5586</v>
      </c>
      <c r="N8" s="265" t="s">
        <v>1314</v>
      </c>
      <c r="O8" s="270">
        <v>112.35010196935661</v>
      </c>
      <c r="P8" s="271">
        <f t="shared" si="1"/>
        <v>6.9425838190404514</v>
      </c>
      <c r="Q8" s="272"/>
      <c r="R8" s="265">
        <f t="shared" si="2"/>
        <v>774.31</v>
      </c>
      <c r="S8" s="265">
        <f t="shared" si="3"/>
        <v>159.9</v>
      </c>
      <c r="T8" s="273">
        <f t="shared" si="4"/>
        <v>124722</v>
      </c>
      <c r="U8" s="275">
        <f t="shared" si="5"/>
        <v>64381.452433219398</v>
      </c>
      <c r="V8" s="321"/>
      <c r="W8" s="357">
        <f t="shared" si="7"/>
        <v>0</v>
      </c>
      <c r="X8" s="138">
        <v>5586</v>
      </c>
      <c r="Y8" s="265" t="s">
        <v>362</v>
      </c>
      <c r="AA8" s="273">
        <v>0</v>
      </c>
      <c r="AC8" s="330" t="s">
        <v>909</v>
      </c>
      <c r="AD8" s="328">
        <f t="shared" si="6"/>
        <v>64381.452433219398</v>
      </c>
      <c r="AE8" s="346" t="str">
        <f t="shared" si="8"/>
        <v>Spring Valley</v>
      </c>
      <c r="AF8" s="352">
        <v>4</v>
      </c>
      <c r="AG8" s="275">
        <f t="shared" si="9"/>
        <v>64381.452433219398</v>
      </c>
      <c r="AH8" s="380"/>
      <c r="AI8" s="275">
        <f t="shared" si="10"/>
        <v>32190.726216609699</v>
      </c>
      <c r="AJ8" s="380"/>
      <c r="AK8" s="377">
        <f t="shared" si="11"/>
        <v>16524.7</v>
      </c>
    </row>
    <row r="9" spans="1:37" x14ac:dyDescent="0.45">
      <c r="A9" s="264">
        <v>1127</v>
      </c>
      <c r="B9" s="265" t="s">
        <v>79</v>
      </c>
      <c r="C9" s="266">
        <v>617</v>
      </c>
      <c r="D9" s="267">
        <v>480783.16</v>
      </c>
      <c r="E9" s="267">
        <v>0</v>
      </c>
      <c r="F9" s="267">
        <v>0</v>
      </c>
      <c r="G9" s="265">
        <v>0</v>
      </c>
      <c r="H9" s="265">
        <v>0</v>
      </c>
      <c r="I9" s="265">
        <v>0</v>
      </c>
      <c r="J9" s="265">
        <v>0</v>
      </c>
      <c r="K9" s="268">
        <f t="shared" si="0"/>
        <v>480783.16</v>
      </c>
      <c r="L9" s="245"/>
      <c r="M9" s="269">
        <v>1127</v>
      </c>
      <c r="N9" s="265" t="s">
        <v>1027</v>
      </c>
      <c r="O9" s="270">
        <v>107.79072999678763</v>
      </c>
      <c r="P9" s="271">
        <f t="shared" si="1"/>
        <v>5.7240543785016369</v>
      </c>
      <c r="Q9" s="272"/>
      <c r="R9" s="265">
        <f t="shared" si="2"/>
        <v>779.23</v>
      </c>
      <c r="S9" s="265">
        <f t="shared" si="3"/>
        <v>164.82</v>
      </c>
      <c r="T9" s="273">
        <f t="shared" si="4"/>
        <v>101693.94</v>
      </c>
      <c r="U9" s="275">
        <f t="shared" si="5"/>
        <v>52494.375979030709</v>
      </c>
      <c r="V9" s="321"/>
      <c r="W9" s="357">
        <f t="shared" si="7"/>
        <v>0</v>
      </c>
      <c r="X9" s="138">
        <v>1127</v>
      </c>
      <c r="Y9" s="265" t="s">
        <v>79</v>
      </c>
      <c r="AA9" s="273">
        <v>0</v>
      </c>
      <c r="AC9" s="330" t="s">
        <v>909</v>
      </c>
      <c r="AD9" s="328">
        <f t="shared" si="6"/>
        <v>52494.375979030709</v>
      </c>
      <c r="AE9" s="346" t="str">
        <f t="shared" si="8"/>
        <v>Clear Lake</v>
      </c>
      <c r="AF9" s="352">
        <v>5</v>
      </c>
      <c r="AG9" s="275">
        <f t="shared" si="9"/>
        <v>52494.375979030709</v>
      </c>
      <c r="AH9" s="380"/>
      <c r="AI9" s="275">
        <f t="shared" si="10"/>
        <v>26247.187989515354</v>
      </c>
      <c r="AJ9" s="380"/>
      <c r="AK9" s="377">
        <f t="shared" si="11"/>
        <v>13473.66</v>
      </c>
    </row>
    <row r="10" spans="1:37" x14ac:dyDescent="0.45">
      <c r="A10" s="264">
        <v>1666</v>
      </c>
      <c r="B10" s="265" t="s">
        <v>116</v>
      </c>
      <c r="C10" s="266">
        <v>340</v>
      </c>
      <c r="D10" s="267">
        <v>280958.19</v>
      </c>
      <c r="E10" s="267">
        <v>0</v>
      </c>
      <c r="F10" s="267">
        <v>0</v>
      </c>
      <c r="G10" s="265">
        <v>0</v>
      </c>
      <c r="H10" s="265">
        <v>0</v>
      </c>
      <c r="I10" s="265">
        <v>0</v>
      </c>
      <c r="J10" s="265">
        <v>0</v>
      </c>
      <c r="K10" s="268">
        <f t="shared" si="0"/>
        <v>280958.19</v>
      </c>
      <c r="L10" s="245"/>
      <c r="M10" s="269">
        <v>1666</v>
      </c>
      <c r="N10" s="265" t="s">
        <v>1065</v>
      </c>
      <c r="O10" s="270">
        <v>94.759842256566444</v>
      </c>
      <c r="P10" s="271">
        <f t="shared" si="1"/>
        <v>3.5880177921722898</v>
      </c>
      <c r="Q10" s="272"/>
      <c r="R10" s="265">
        <f t="shared" si="2"/>
        <v>826.35</v>
      </c>
      <c r="S10" s="265">
        <f t="shared" si="3"/>
        <v>211.94</v>
      </c>
      <c r="T10" s="273">
        <f t="shared" si="4"/>
        <v>72059.600000000006</v>
      </c>
      <c r="U10" s="275">
        <f t="shared" si="5"/>
        <v>37197.140117676245</v>
      </c>
      <c r="V10" s="321"/>
      <c r="W10" s="357">
        <f t="shared" si="7"/>
        <v>0</v>
      </c>
      <c r="X10" s="138">
        <v>1666</v>
      </c>
      <c r="Y10" s="265" t="s">
        <v>116</v>
      </c>
      <c r="AA10" s="273">
        <v>0</v>
      </c>
      <c r="AC10" s="330" t="s">
        <v>909</v>
      </c>
      <c r="AD10" s="328">
        <f t="shared" si="6"/>
        <v>37197.140117676245</v>
      </c>
      <c r="AE10" s="346" t="str">
        <f t="shared" si="8"/>
        <v>Elmwood</v>
      </c>
      <c r="AF10" s="352">
        <v>6</v>
      </c>
      <c r="AG10" s="275">
        <f t="shared" si="9"/>
        <v>37197.140117676245</v>
      </c>
      <c r="AH10" s="380"/>
      <c r="AI10" s="275">
        <f t="shared" si="10"/>
        <v>18598.570058838122</v>
      </c>
      <c r="AJ10" s="380"/>
      <c r="AK10" s="377">
        <f t="shared" si="11"/>
        <v>9547.34</v>
      </c>
    </row>
    <row r="11" spans="1:37" x14ac:dyDescent="0.45">
      <c r="A11" s="264">
        <v>6475</v>
      </c>
      <c r="B11" s="265" t="s">
        <v>422</v>
      </c>
      <c r="C11" s="266">
        <v>555</v>
      </c>
      <c r="D11" s="267">
        <v>397565.34</v>
      </c>
      <c r="E11" s="267">
        <v>0</v>
      </c>
      <c r="F11" s="267">
        <v>0</v>
      </c>
      <c r="G11" s="265">
        <v>0</v>
      </c>
      <c r="H11" s="265">
        <v>0</v>
      </c>
      <c r="I11" s="265">
        <v>0</v>
      </c>
      <c r="J11" s="265">
        <v>0</v>
      </c>
      <c r="K11" s="268">
        <f t="shared" si="0"/>
        <v>397565.34</v>
      </c>
      <c r="L11" s="245"/>
      <c r="M11" s="269">
        <v>6475</v>
      </c>
      <c r="N11" s="265" t="s">
        <v>1376</v>
      </c>
      <c r="O11" s="270">
        <v>144.64512056206436</v>
      </c>
      <c r="P11" s="271">
        <f t="shared" si="1"/>
        <v>3.836976994753587</v>
      </c>
      <c r="Q11" s="272"/>
      <c r="R11" s="265">
        <f t="shared" si="2"/>
        <v>716.33</v>
      </c>
      <c r="S11" s="265">
        <f t="shared" si="3"/>
        <v>101.92</v>
      </c>
      <c r="T11" s="273">
        <f t="shared" si="4"/>
        <v>56565.599999999999</v>
      </c>
      <c r="U11" s="275">
        <f t="shared" si="5"/>
        <v>29199.142779593938</v>
      </c>
      <c r="V11" s="321"/>
      <c r="W11" s="357">
        <f t="shared" si="7"/>
        <v>0</v>
      </c>
      <c r="X11" s="138">
        <v>6475</v>
      </c>
      <c r="Y11" s="265" t="s">
        <v>422</v>
      </c>
      <c r="Z11" s="14"/>
      <c r="AA11" s="273">
        <v>0</v>
      </c>
      <c r="AB11" s="324">
        <f>U11</f>
        <v>29199.142779593938</v>
      </c>
      <c r="AC11" s="330" t="s">
        <v>909</v>
      </c>
      <c r="AD11" s="328">
        <f t="shared" si="6"/>
        <v>29199.142779593938</v>
      </c>
      <c r="AE11" s="346" t="str">
        <f t="shared" si="8"/>
        <v>Wild Rose</v>
      </c>
      <c r="AF11" s="353">
        <v>7</v>
      </c>
      <c r="AG11" s="275">
        <f t="shared" si="9"/>
        <v>29199.142779593938</v>
      </c>
      <c r="AH11" s="380"/>
      <c r="AI11" s="275">
        <f t="shared" si="10"/>
        <v>14599.571389796969</v>
      </c>
      <c r="AJ11" s="380"/>
      <c r="AK11" s="377">
        <f t="shared" si="11"/>
        <v>7494.51</v>
      </c>
    </row>
    <row r="12" spans="1:37" x14ac:dyDescent="0.45">
      <c r="A12" s="264">
        <v>217</v>
      </c>
      <c r="B12" s="265" t="s">
        <v>30</v>
      </c>
      <c r="C12" s="266">
        <v>610</v>
      </c>
      <c r="D12" s="267">
        <v>430489.3</v>
      </c>
      <c r="E12" s="267">
        <v>0</v>
      </c>
      <c r="F12" s="267">
        <v>0</v>
      </c>
      <c r="G12" s="265">
        <v>0</v>
      </c>
      <c r="H12" s="265">
        <v>0</v>
      </c>
      <c r="I12" s="265">
        <v>0</v>
      </c>
      <c r="J12" s="265">
        <v>0</v>
      </c>
      <c r="K12" s="268">
        <f t="shared" si="0"/>
        <v>430489.3</v>
      </c>
      <c r="L12" s="245"/>
      <c r="M12" s="269">
        <v>217</v>
      </c>
      <c r="N12" s="265" t="s">
        <v>979</v>
      </c>
      <c r="O12" s="270">
        <v>161.51203870483184</v>
      </c>
      <c r="P12" s="271">
        <f t="shared" si="1"/>
        <v>3.7768082484228533</v>
      </c>
      <c r="Q12" s="272"/>
      <c r="R12" s="265">
        <f t="shared" si="2"/>
        <v>705.72</v>
      </c>
      <c r="S12" s="265">
        <f t="shared" si="3"/>
        <v>91.31</v>
      </c>
      <c r="T12" s="273">
        <f t="shared" si="4"/>
        <v>55699.1</v>
      </c>
      <c r="U12" s="275">
        <f t="shared" si="5"/>
        <v>28751.855785050997</v>
      </c>
      <c r="V12" s="321"/>
      <c r="W12" s="357">
        <f t="shared" si="7"/>
        <v>0</v>
      </c>
      <c r="X12" s="138">
        <v>217</v>
      </c>
      <c r="Y12" s="265" t="s">
        <v>30</v>
      </c>
      <c r="AA12" s="273">
        <v>0</v>
      </c>
      <c r="AC12" s="330" t="s">
        <v>909</v>
      </c>
      <c r="AD12" s="328">
        <f t="shared" si="6"/>
        <v>28751.855785050997</v>
      </c>
      <c r="AE12" s="346" t="str">
        <f t="shared" si="8"/>
        <v>Augusta</v>
      </c>
      <c r="AF12" s="352">
        <v>8</v>
      </c>
      <c r="AG12" s="275">
        <f t="shared" si="9"/>
        <v>28751.855785050997</v>
      </c>
      <c r="AH12" s="380"/>
      <c r="AI12" s="275">
        <f t="shared" si="10"/>
        <v>14375.927892525498</v>
      </c>
      <c r="AJ12" s="380"/>
      <c r="AK12" s="377">
        <f t="shared" si="11"/>
        <v>7379.7</v>
      </c>
    </row>
    <row r="13" spans="1:37" x14ac:dyDescent="0.45">
      <c r="A13" s="264">
        <v>5992</v>
      </c>
      <c r="B13" s="265" t="s">
        <v>388</v>
      </c>
      <c r="C13" s="266">
        <v>420</v>
      </c>
      <c r="D13" s="267">
        <v>307574.98</v>
      </c>
      <c r="E13" s="267">
        <v>0</v>
      </c>
      <c r="F13" s="267">
        <v>0</v>
      </c>
      <c r="G13" s="265">
        <v>0</v>
      </c>
      <c r="H13" s="265">
        <v>0</v>
      </c>
      <c r="I13" s="265">
        <v>0</v>
      </c>
      <c r="J13" s="265">
        <v>0</v>
      </c>
      <c r="K13" s="268">
        <f t="shared" si="0"/>
        <v>307574.98</v>
      </c>
      <c r="L13" s="245"/>
      <c r="M13" s="269">
        <v>5992</v>
      </c>
      <c r="N13" s="265" t="s">
        <v>1343</v>
      </c>
      <c r="O13" s="270">
        <v>327.45249680952963</v>
      </c>
      <c r="P13" s="271">
        <f t="shared" si="1"/>
        <v>1.2826287907167884</v>
      </c>
      <c r="Q13" s="272"/>
      <c r="R13" s="265">
        <f t="shared" si="2"/>
        <v>732.32</v>
      </c>
      <c r="S13" s="265">
        <f t="shared" si="3"/>
        <v>117.91</v>
      </c>
      <c r="T13" s="273">
        <f t="shared" si="4"/>
        <v>49522.2</v>
      </c>
      <c r="U13" s="275">
        <f t="shared" si="5"/>
        <v>25563.342182520948</v>
      </c>
      <c r="V13" s="321"/>
      <c r="W13" s="357">
        <f t="shared" si="7"/>
        <v>0</v>
      </c>
      <c r="X13" s="138">
        <v>5992</v>
      </c>
      <c r="Y13" s="265" t="s">
        <v>388</v>
      </c>
      <c r="AA13" s="273">
        <v>0</v>
      </c>
      <c r="AC13" s="330" t="s">
        <v>909</v>
      </c>
      <c r="AD13" s="328">
        <f t="shared" si="6"/>
        <v>25563.342182520948</v>
      </c>
      <c r="AE13" s="346" t="str">
        <f t="shared" si="8"/>
        <v>Wabeno Area</v>
      </c>
      <c r="AF13" s="352">
        <v>9</v>
      </c>
      <c r="AG13" s="275">
        <f t="shared" si="9"/>
        <v>25563.342182520948</v>
      </c>
      <c r="AH13" s="380"/>
      <c r="AI13" s="275">
        <f t="shared" si="10"/>
        <v>12781.671091260474</v>
      </c>
      <c r="AJ13" s="380"/>
      <c r="AK13" s="377">
        <f t="shared" si="11"/>
        <v>6561.31</v>
      </c>
    </row>
    <row r="14" spans="1:37" x14ac:dyDescent="0.45">
      <c r="A14" s="264">
        <v>1939</v>
      </c>
      <c r="B14" s="265" t="s">
        <v>131</v>
      </c>
      <c r="C14" s="266">
        <v>510</v>
      </c>
      <c r="D14" s="267">
        <v>360984.48</v>
      </c>
      <c r="E14" s="267">
        <v>120</v>
      </c>
      <c r="F14" s="267">
        <v>259.66000000000003</v>
      </c>
      <c r="G14" s="265">
        <v>0</v>
      </c>
      <c r="H14" s="265">
        <v>0</v>
      </c>
      <c r="I14" s="265">
        <v>0</v>
      </c>
      <c r="J14" s="265">
        <v>0</v>
      </c>
      <c r="K14" s="268">
        <f t="shared" si="0"/>
        <v>360604.82</v>
      </c>
      <c r="L14" s="245"/>
      <c r="M14" s="269">
        <v>1939</v>
      </c>
      <c r="N14" s="265" t="s">
        <v>1078</v>
      </c>
      <c r="O14" s="270">
        <v>151.70787478772874</v>
      </c>
      <c r="P14" s="271">
        <f t="shared" si="1"/>
        <v>3.3617239758555537</v>
      </c>
      <c r="Q14" s="272"/>
      <c r="R14" s="265">
        <f t="shared" si="2"/>
        <v>707.07</v>
      </c>
      <c r="S14" s="265">
        <f t="shared" si="3"/>
        <v>92.66</v>
      </c>
      <c r="T14" s="273">
        <f t="shared" si="4"/>
        <v>47256.6</v>
      </c>
      <c r="U14" s="275">
        <f t="shared" si="5"/>
        <v>24393.840261186284</v>
      </c>
      <c r="V14" s="321"/>
      <c r="W14" s="357">
        <f t="shared" si="7"/>
        <v>0</v>
      </c>
      <c r="X14" s="138">
        <v>1939</v>
      </c>
      <c r="Y14" s="265" t="s">
        <v>131</v>
      </c>
      <c r="AA14" s="273">
        <v>0</v>
      </c>
      <c r="AC14" s="330" t="s">
        <v>909</v>
      </c>
      <c r="AD14" s="328">
        <f t="shared" si="6"/>
        <v>24393.840261186284</v>
      </c>
      <c r="AE14" s="346" t="str">
        <f t="shared" si="8"/>
        <v>Frederic</v>
      </c>
      <c r="AF14" s="352">
        <v>10</v>
      </c>
      <c r="AG14" s="275">
        <f t="shared" si="9"/>
        <v>24393.840261186284</v>
      </c>
      <c r="AH14" s="380"/>
      <c r="AI14" s="275">
        <f t="shared" si="10"/>
        <v>12196.920130593142</v>
      </c>
      <c r="AJ14" s="380"/>
      <c r="AK14" s="377">
        <f t="shared" si="11"/>
        <v>6261.13</v>
      </c>
    </row>
    <row r="15" spans="1:37" x14ac:dyDescent="0.45">
      <c r="A15" s="264">
        <v>4375</v>
      </c>
      <c r="B15" s="265" t="s">
        <v>298</v>
      </c>
      <c r="C15" s="266">
        <v>640</v>
      </c>
      <c r="D15" s="267">
        <v>419385.99</v>
      </c>
      <c r="E15" s="267">
        <v>0</v>
      </c>
      <c r="F15" s="267">
        <v>0</v>
      </c>
      <c r="G15" s="265">
        <v>0</v>
      </c>
      <c r="H15" s="265">
        <v>0</v>
      </c>
      <c r="I15" s="265">
        <v>0</v>
      </c>
      <c r="J15" s="265">
        <v>0</v>
      </c>
      <c r="K15" s="268">
        <f t="shared" si="0"/>
        <v>419385.99</v>
      </c>
      <c r="L15" s="245"/>
      <c r="M15" s="269">
        <v>4375</v>
      </c>
      <c r="N15" s="265" t="s">
        <v>1333</v>
      </c>
      <c r="O15" s="270">
        <v>218.70726088557552</v>
      </c>
      <c r="P15" s="271">
        <f t="shared" si="1"/>
        <v>2.9262860199910725</v>
      </c>
      <c r="Q15" s="272"/>
      <c r="R15" s="265">
        <f t="shared" si="2"/>
        <v>655.29</v>
      </c>
      <c r="S15" s="265">
        <f t="shared" si="3"/>
        <v>40.880000000000003</v>
      </c>
      <c r="T15" s="273">
        <f t="shared" si="4"/>
        <v>26163.200000000001</v>
      </c>
      <c r="U15" s="275">
        <f t="shared" si="5"/>
        <v>13505.434616994642</v>
      </c>
      <c r="V15" s="321"/>
      <c r="W15" s="357">
        <f t="shared" si="7"/>
        <v>0</v>
      </c>
      <c r="X15" s="138">
        <v>4375</v>
      </c>
      <c r="Y15" s="265" t="s">
        <v>298</v>
      </c>
      <c r="AA15" s="273">
        <v>0</v>
      </c>
      <c r="AC15" s="330" t="s">
        <v>909</v>
      </c>
      <c r="AD15" s="328">
        <f t="shared" si="6"/>
        <v>13505.434616994642</v>
      </c>
      <c r="AE15" s="346" t="str">
        <f t="shared" si="8"/>
        <v>Tri-County Area</v>
      </c>
      <c r="AF15" s="352">
        <v>11</v>
      </c>
      <c r="AG15" s="275">
        <f t="shared" si="9"/>
        <v>13505.434616994642</v>
      </c>
      <c r="AH15" s="380"/>
      <c r="AI15" s="275">
        <f t="shared" si="10"/>
        <v>6752.717308497321</v>
      </c>
      <c r="AJ15" s="380"/>
      <c r="AK15" s="377">
        <f t="shared" si="11"/>
        <v>3466.42</v>
      </c>
    </row>
    <row r="16" spans="1:37" x14ac:dyDescent="0.45">
      <c r="A16" s="264">
        <v>4963</v>
      </c>
      <c r="B16" s="265" t="s">
        <v>333</v>
      </c>
      <c r="C16" s="266">
        <v>545</v>
      </c>
      <c r="D16" s="267">
        <v>364324.14</v>
      </c>
      <c r="E16" s="267">
        <v>4414.6099999999997</v>
      </c>
      <c r="F16" s="267">
        <v>0</v>
      </c>
      <c r="G16" s="265">
        <v>0</v>
      </c>
      <c r="H16" s="265">
        <v>0</v>
      </c>
      <c r="I16" s="265">
        <v>0</v>
      </c>
      <c r="J16" s="265">
        <v>0</v>
      </c>
      <c r="K16" s="268">
        <f t="shared" si="0"/>
        <v>359909.53</v>
      </c>
      <c r="L16" s="245"/>
      <c r="M16" s="269">
        <v>4963</v>
      </c>
      <c r="N16" s="265" t="s">
        <v>1282</v>
      </c>
      <c r="O16" s="270">
        <v>154.48594756013927</v>
      </c>
      <c r="P16" s="271">
        <f t="shared" si="1"/>
        <v>3.5278289618402927</v>
      </c>
      <c r="Q16" s="272"/>
      <c r="R16" s="265">
        <f t="shared" si="2"/>
        <v>660.38</v>
      </c>
      <c r="S16" s="265">
        <f t="shared" si="3"/>
        <v>45.97</v>
      </c>
      <c r="T16" s="273">
        <f t="shared" si="4"/>
        <v>25053.649999999998</v>
      </c>
      <c r="U16" s="275">
        <f t="shared" si="5"/>
        <v>12932.68529813126</v>
      </c>
      <c r="V16" s="321"/>
      <c r="W16" s="357">
        <f t="shared" si="7"/>
        <v>0</v>
      </c>
      <c r="X16" s="138">
        <v>4963</v>
      </c>
      <c r="Y16" s="265" t="s">
        <v>333</v>
      </c>
      <c r="AA16" s="273">
        <v>0</v>
      </c>
      <c r="AC16" s="330" t="s">
        <v>909</v>
      </c>
      <c r="AD16" s="328">
        <f t="shared" si="6"/>
        <v>12932.68529813126</v>
      </c>
      <c r="AE16" s="346" t="str">
        <f t="shared" si="8"/>
        <v>Rosholt</v>
      </c>
      <c r="AF16" s="352">
        <v>12</v>
      </c>
      <c r="AG16" s="275">
        <f t="shared" si="9"/>
        <v>12932.68529813126</v>
      </c>
      <c r="AH16" s="380"/>
      <c r="AI16" s="275">
        <f t="shared" si="10"/>
        <v>6466.3426490656302</v>
      </c>
      <c r="AJ16" s="380"/>
      <c r="AK16" s="377">
        <f t="shared" si="11"/>
        <v>3319.42</v>
      </c>
    </row>
    <row r="17" spans="1:37" x14ac:dyDescent="0.45">
      <c r="A17" s="264">
        <v>3427</v>
      </c>
      <c r="B17" s="265" t="s">
        <v>226</v>
      </c>
      <c r="C17" s="266">
        <v>289</v>
      </c>
      <c r="D17" s="267">
        <v>198676.08</v>
      </c>
      <c r="E17" s="267">
        <v>0</v>
      </c>
      <c r="F17" s="267">
        <v>0</v>
      </c>
      <c r="G17" s="265">
        <v>0</v>
      </c>
      <c r="H17" s="265">
        <v>0</v>
      </c>
      <c r="I17" s="265">
        <v>0</v>
      </c>
      <c r="J17" s="265">
        <v>0</v>
      </c>
      <c r="K17" s="268">
        <f t="shared" si="0"/>
        <v>198676.08</v>
      </c>
      <c r="L17" s="245"/>
      <c r="M17" s="269">
        <v>3427</v>
      </c>
      <c r="N17" s="265" t="s">
        <v>1173</v>
      </c>
      <c r="O17" s="270">
        <v>201.81751003885344</v>
      </c>
      <c r="P17" s="271">
        <f t="shared" si="1"/>
        <v>1.4319867485450712</v>
      </c>
      <c r="Q17" s="272"/>
      <c r="R17" s="265">
        <f t="shared" si="2"/>
        <v>687.46</v>
      </c>
      <c r="S17" s="265">
        <f t="shared" si="3"/>
        <v>73.05</v>
      </c>
      <c r="T17" s="273">
        <f t="shared" si="4"/>
        <v>21111.45</v>
      </c>
      <c r="U17" s="275">
        <f t="shared" si="5"/>
        <v>10897.723047828689</v>
      </c>
      <c r="V17" s="321"/>
      <c r="W17" s="357">
        <f t="shared" si="7"/>
        <v>0</v>
      </c>
      <c r="X17" s="138">
        <v>3427</v>
      </c>
      <c r="Y17" s="265" t="s">
        <v>226</v>
      </c>
      <c r="AA17" s="273">
        <v>0</v>
      </c>
      <c r="AC17" s="330" t="s">
        <v>909</v>
      </c>
      <c r="AD17" s="328">
        <f t="shared" si="6"/>
        <v>10897.723047828689</v>
      </c>
      <c r="AE17" s="346" t="str">
        <f t="shared" si="8"/>
        <v>Mellen</v>
      </c>
      <c r="AF17" s="352">
        <v>13</v>
      </c>
      <c r="AG17" s="275">
        <f t="shared" si="9"/>
        <v>10897.723047828689</v>
      </c>
      <c r="AH17" s="380"/>
      <c r="AI17" s="275">
        <f t="shared" si="10"/>
        <v>5448.8615239143446</v>
      </c>
      <c r="AJ17" s="380"/>
      <c r="AK17" s="377">
        <f t="shared" si="11"/>
        <v>2797.1</v>
      </c>
    </row>
    <row r="18" spans="1:37" hidden="1" x14ac:dyDescent="0.45">
      <c r="A18" s="264">
        <v>84</v>
      </c>
      <c r="B18" s="265" t="s">
        <v>16</v>
      </c>
      <c r="C18" s="266">
        <v>223</v>
      </c>
      <c r="D18" s="267">
        <v>349030.32</v>
      </c>
      <c r="E18" s="267">
        <v>0</v>
      </c>
      <c r="F18" s="267">
        <v>0</v>
      </c>
      <c r="G18" s="265">
        <v>0</v>
      </c>
      <c r="H18" s="265">
        <v>0</v>
      </c>
      <c r="I18" s="265">
        <v>0</v>
      </c>
      <c r="J18" s="265">
        <v>0</v>
      </c>
      <c r="K18" s="268">
        <f t="shared" si="0"/>
        <v>349030.32</v>
      </c>
      <c r="L18" s="245"/>
      <c r="M18" s="269">
        <v>84</v>
      </c>
      <c r="N18" s="265" t="s">
        <v>965</v>
      </c>
      <c r="O18" s="270">
        <v>138.90552545160443</v>
      </c>
      <c r="P18" s="271">
        <f t="shared" si="1"/>
        <v>1.6054076990457418</v>
      </c>
      <c r="Q18" s="272"/>
      <c r="R18" s="265">
        <f t="shared" si="2"/>
        <v>1565.16</v>
      </c>
      <c r="S18" s="265">
        <f t="shared" si="3"/>
        <v>950.75</v>
      </c>
      <c r="T18" s="273">
        <f t="shared" si="4"/>
        <v>212017.25</v>
      </c>
      <c r="U18" s="275">
        <f t="shared" si="5"/>
        <v>109443.22971005103</v>
      </c>
      <c r="V18" s="321"/>
      <c r="W18" s="357">
        <f t="shared" si="7"/>
        <v>0</v>
      </c>
      <c r="X18" s="138">
        <v>84</v>
      </c>
      <c r="Y18" s="265" t="s">
        <v>16</v>
      </c>
      <c r="AA18" s="273">
        <v>67370.64361269369</v>
      </c>
      <c r="AD18" s="304" t="b">
        <f t="shared" ref="AD18:AD81" si="12">IF(AA18=0,U18)</f>
        <v>0</v>
      </c>
      <c r="AH18" s="380"/>
      <c r="AJ18" s="380"/>
    </row>
    <row r="19" spans="1:37" hidden="1" x14ac:dyDescent="0.45">
      <c r="A19" s="264">
        <v>91</v>
      </c>
      <c r="B19" s="265" t="s">
        <v>17</v>
      </c>
      <c r="C19" s="266">
        <v>570</v>
      </c>
      <c r="D19" s="267">
        <v>311998.5</v>
      </c>
      <c r="E19" s="267">
        <v>0</v>
      </c>
      <c r="F19" s="267">
        <v>0</v>
      </c>
      <c r="G19" s="265">
        <v>0</v>
      </c>
      <c r="H19" s="265">
        <v>0</v>
      </c>
      <c r="I19" s="265">
        <v>0</v>
      </c>
      <c r="J19" s="265">
        <v>0</v>
      </c>
      <c r="K19" s="268">
        <f t="shared" si="0"/>
        <v>311998.5</v>
      </c>
      <c r="L19" s="245"/>
      <c r="M19" s="269">
        <v>91</v>
      </c>
      <c r="N19" s="265" t="s">
        <v>966</v>
      </c>
      <c r="O19" s="270">
        <v>134.3641951780935</v>
      </c>
      <c r="P19" s="271">
        <f t="shared" si="1"/>
        <v>4.2422015719626165</v>
      </c>
      <c r="Q19" s="272"/>
      <c r="R19" s="265">
        <f t="shared" si="2"/>
        <v>547.37</v>
      </c>
      <c r="S19" s="265">
        <v>0</v>
      </c>
      <c r="T19" s="273">
        <f t="shared" si="4"/>
        <v>0</v>
      </c>
      <c r="U19" s="274"/>
      <c r="V19" s="321"/>
      <c r="W19" s="357">
        <f t="shared" si="7"/>
        <v>0</v>
      </c>
      <c r="X19" s="138">
        <v>91</v>
      </c>
      <c r="Y19" s="265" t="s">
        <v>17</v>
      </c>
      <c r="AA19" s="273">
        <v>93531.574402238111</v>
      </c>
      <c r="AD19" s="304" t="b">
        <f t="shared" si="12"/>
        <v>0</v>
      </c>
      <c r="AH19" s="380"/>
      <c r="AJ19" s="380"/>
    </row>
    <row r="20" spans="1:37" hidden="1" x14ac:dyDescent="0.45">
      <c r="A20" s="264">
        <v>105</v>
      </c>
      <c r="B20" s="265" t="s">
        <v>18</v>
      </c>
      <c r="C20" s="266">
        <v>458</v>
      </c>
      <c r="D20" s="267">
        <v>349691.13</v>
      </c>
      <c r="E20" s="267">
        <v>0</v>
      </c>
      <c r="F20" s="267">
        <v>0</v>
      </c>
      <c r="G20" s="265">
        <v>0</v>
      </c>
      <c r="H20" s="265">
        <v>0</v>
      </c>
      <c r="I20" s="265">
        <v>0</v>
      </c>
      <c r="J20" s="265">
        <v>0</v>
      </c>
      <c r="K20" s="268">
        <f t="shared" si="0"/>
        <v>349691.13</v>
      </c>
      <c r="L20" s="245"/>
      <c r="M20" s="269">
        <v>105</v>
      </c>
      <c r="N20" s="265" t="s">
        <v>967</v>
      </c>
      <c r="O20" s="270">
        <v>108.69240045607933</v>
      </c>
      <c r="P20" s="271">
        <f t="shared" si="1"/>
        <v>4.213726057003127</v>
      </c>
      <c r="Q20" s="272"/>
      <c r="R20" s="265">
        <f t="shared" si="2"/>
        <v>763.52</v>
      </c>
      <c r="S20" s="265">
        <f t="shared" ref="S20:S25" si="13">ROUND((R20-S$2),2)</f>
        <v>149.11000000000001</v>
      </c>
      <c r="T20" s="273">
        <f t="shared" si="4"/>
        <v>68292.38</v>
      </c>
      <c r="U20" s="275">
        <f t="shared" ref="U20:U25" si="14">T20*U$2</f>
        <v>35252.502481690033</v>
      </c>
      <c r="V20" s="321"/>
      <c r="W20" s="357">
        <f t="shared" si="7"/>
        <v>0</v>
      </c>
      <c r="X20" s="138">
        <v>105</v>
      </c>
      <c r="Y20" s="265" t="s">
        <v>18</v>
      </c>
      <c r="AA20" s="273">
        <v>68534.150364066387</v>
      </c>
      <c r="AD20" s="304" t="b">
        <f t="shared" si="12"/>
        <v>0</v>
      </c>
      <c r="AH20" s="380"/>
      <c r="AJ20" s="380"/>
    </row>
    <row r="21" spans="1:37" hidden="1" x14ac:dyDescent="0.45">
      <c r="A21" s="264">
        <v>161</v>
      </c>
      <c r="B21" s="265" t="s">
        <v>25</v>
      </c>
      <c r="C21" s="266">
        <v>330</v>
      </c>
      <c r="D21" s="267">
        <v>233623.73</v>
      </c>
      <c r="E21" s="267">
        <v>0</v>
      </c>
      <c r="F21" s="267">
        <v>0</v>
      </c>
      <c r="G21" s="265">
        <v>0</v>
      </c>
      <c r="H21" s="265">
        <v>0</v>
      </c>
      <c r="I21" s="265">
        <v>0</v>
      </c>
      <c r="J21" s="265">
        <v>0</v>
      </c>
      <c r="K21" s="268">
        <f t="shared" si="0"/>
        <v>233623.73</v>
      </c>
      <c r="L21" s="245"/>
      <c r="M21" s="269">
        <v>161</v>
      </c>
      <c r="N21" s="265" t="s">
        <v>973</v>
      </c>
      <c r="O21" s="270">
        <v>83.179936554165508</v>
      </c>
      <c r="P21" s="271">
        <f t="shared" si="1"/>
        <v>3.9673028577643725</v>
      </c>
      <c r="Q21" s="272"/>
      <c r="R21" s="265">
        <f t="shared" si="2"/>
        <v>707.95</v>
      </c>
      <c r="S21" s="265">
        <f t="shared" si="13"/>
        <v>93.54</v>
      </c>
      <c r="T21" s="273">
        <f t="shared" si="4"/>
        <v>30868.2</v>
      </c>
      <c r="U21" s="275">
        <f t="shared" si="14"/>
        <v>15934.153958396299</v>
      </c>
      <c r="V21" s="321"/>
      <c r="W21" s="357">
        <f t="shared" si="7"/>
        <v>0</v>
      </c>
      <c r="X21" s="138">
        <v>161</v>
      </c>
      <c r="Y21" s="265" t="s">
        <v>25</v>
      </c>
      <c r="AA21" s="273">
        <v>40782.936992303577</v>
      </c>
      <c r="AD21" s="304" t="b">
        <f t="shared" si="12"/>
        <v>0</v>
      </c>
      <c r="AH21" s="380"/>
      <c r="AJ21" s="380"/>
    </row>
    <row r="22" spans="1:37" hidden="1" x14ac:dyDescent="0.45">
      <c r="A22" s="264">
        <v>170</v>
      </c>
      <c r="B22" s="265" t="s">
        <v>26</v>
      </c>
      <c r="C22" s="266">
        <v>2147</v>
      </c>
      <c r="D22" s="267">
        <v>1384352.98</v>
      </c>
      <c r="E22" s="267">
        <v>0</v>
      </c>
      <c r="F22" s="267">
        <v>0</v>
      </c>
      <c r="G22" s="265">
        <v>0</v>
      </c>
      <c r="H22" s="265">
        <v>0</v>
      </c>
      <c r="I22" s="265">
        <v>0</v>
      </c>
      <c r="J22" s="265">
        <v>0</v>
      </c>
      <c r="K22" s="268">
        <f t="shared" si="0"/>
        <v>1384352.98</v>
      </c>
      <c r="L22" s="245"/>
      <c r="M22" s="269">
        <v>170</v>
      </c>
      <c r="N22" s="265" t="s">
        <v>975</v>
      </c>
      <c r="O22" s="270">
        <v>409.00887760152938</v>
      </c>
      <c r="P22" s="271">
        <f t="shared" si="1"/>
        <v>5.2492748142539876</v>
      </c>
      <c r="Q22" s="272"/>
      <c r="R22" s="265">
        <f t="shared" si="2"/>
        <v>644.78</v>
      </c>
      <c r="S22" s="265">
        <f t="shared" si="13"/>
        <v>30.37</v>
      </c>
      <c r="T22" s="273">
        <f t="shared" si="4"/>
        <v>65204.39</v>
      </c>
      <c r="U22" s="275">
        <f t="shared" si="14"/>
        <v>33658.483132262845</v>
      </c>
      <c r="V22" s="321"/>
      <c r="W22" s="357">
        <f t="shared" si="7"/>
        <v>0</v>
      </c>
      <c r="X22" s="138">
        <v>170</v>
      </c>
      <c r="Y22" s="265" t="s">
        <v>26</v>
      </c>
      <c r="AA22" s="273">
        <v>120168.33249740094</v>
      </c>
      <c r="AD22" s="304" t="b">
        <f t="shared" si="12"/>
        <v>0</v>
      </c>
      <c r="AH22" s="380"/>
      <c r="AJ22" s="380"/>
    </row>
    <row r="23" spans="1:37" hidden="1" x14ac:dyDescent="0.45">
      <c r="A23" s="264">
        <v>196</v>
      </c>
      <c r="B23" s="265" t="s">
        <v>28</v>
      </c>
      <c r="C23" s="266">
        <v>421</v>
      </c>
      <c r="D23" s="267">
        <v>461101.06</v>
      </c>
      <c r="E23" s="267">
        <v>0</v>
      </c>
      <c r="F23" s="267">
        <v>0</v>
      </c>
      <c r="G23" s="265">
        <v>0</v>
      </c>
      <c r="H23" s="265">
        <v>0</v>
      </c>
      <c r="I23" s="265">
        <v>0</v>
      </c>
      <c r="J23" s="265">
        <v>0</v>
      </c>
      <c r="K23" s="268">
        <f t="shared" si="0"/>
        <v>461101.06</v>
      </c>
      <c r="L23" s="245"/>
      <c r="M23" s="269">
        <v>196</v>
      </c>
      <c r="N23" s="265" t="s">
        <v>977</v>
      </c>
      <c r="O23" s="270">
        <v>127.86390451675065</v>
      </c>
      <c r="P23" s="271">
        <f t="shared" si="1"/>
        <v>3.2925633046412046</v>
      </c>
      <c r="Q23" s="272"/>
      <c r="R23" s="265">
        <f t="shared" si="2"/>
        <v>1095.25</v>
      </c>
      <c r="S23" s="265">
        <f t="shared" si="13"/>
        <v>480.84</v>
      </c>
      <c r="T23" s="273">
        <f t="shared" si="4"/>
        <v>202433.63999999998</v>
      </c>
      <c r="U23" s="275">
        <f t="shared" si="14"/>
        <v>104496.17360644841</v>
      </c>
      <c r="V23" s="321"/>
      <c r="W23" s="357">
        <f t="shared" si="7"/>
        <v>0</v>
      </c>
      <c r="X23" s="138">
        <v>196</v>
      </c>
      <c r="Y23" s="265" t="s">
        <v>28</v>
      </c>
      <c r="AA23" s="273">
        <v>168039.27123146172</v>
      </c>
      <c r="AD23" s="304" t="b">
        <f t="shared" si="12"/>
        <v>0</v>
      </c>
      <c r="AH23" s="380"/>
      <c r="AJ23" s="380"/>
    </row>
    <row r="24" spans="1:37" hidden="1" x14ac:dyDescent="0.45">
      <c r="A24" s="264">
        <v>203</v>
      </c>
      <c r="B24" s="265" t="s">
        <v>29</v>
      </c>
      <c r="C24" s="266">
        <v>803</v>
      </c>
      <c r="D24" s="267">
        <v>566749.22</v>
      </c>
      <c r="E24" s="267">
        <v>0</v>
      </c>
      <c r="F24" s="267">
        <v>0</v>
      </c>
      <c r="G24" s="265">
        <v>0</v>
      </c>
      <c r="H24" s="265">
        <v>0</v>
      </c>
      <c r="I24" s="265">
        <v>0</v>
      </c>
      <c r="J24" s="265">
        <v>0</v>
      </c>
      <c r="K24" s="268">
        <f t="shared" si="0"/>
        <v>566749.22</v>
      </c>
      <c r="L24" s="245"/>
      <c r="M24" s="269">
        <v>203</v>
      </c>
      <c r="N24" s="265" t="s">
        <v>978</v>
      </c>
      <c r="O24" s="270">
        <v>150.27300125478573</v>
      </c>
      <c r="P24" s="271">
        <f t="shared" si="1"/>
        <v>5.3436079222143507</v>
      </c>
      <c r="Q24" s="272"/>
      <c r="R24" s="265">
        <f t="shared" si="2"/>
        <v>705.79</v>
      </c>
      <c r="S24" s="265">
        <f t="shared" si="13"/>
        <v>91.38</v>
      </c>
      <c r="T24" s="273">
        <f t="shared" si="4"/>
        <v>73378.14</v>
      </c>
      <c r="U24" s="275">
        <f t="shared" si="14"/>
        <v>37877.77000086684</v>
      </c>
      <c r="V24" s="321"/>
      <c r="W24" s="357">
        <f t="shared" si="7"/>
        <v>0</v>
      </c>
      <c r="X24" s="138">
        <v>203</v>
      </c>
      <c r="Y24" s="265" t="s">
        <v>29</v>
      </c>
      <c r="AA24" s="273">
        <v>73094.079314682633</v>
      </c>
      <c r="AD24" s="304" t="b">
        <f t="shared" si="12"/>
        <v>0</v>
      </c>
      <c r="AH24" s="380"/>
      <c r="AJ24" s="380"/>
    </row>
    <row r="25" spans="1:37" hidden="1" x14ac:dyDescent="0.45">
      <c r="A25" s="264">
        <v>315</v>
      </c>
      <c r="B25" s="265" t="s">
        <v>37</v>
      </c>
      <c r="C25" s="266">
        <v>412</v>
      </c>
      <c r="D25" s="267">
        <v>519082.57</v>
      </c>
      <c r="E25" s="267">
        <v>0</v>
      </c>
      <c r="F25" s="267">
        <v>0</v>
      </c>
      <c r="G25" s="265">
        <v>0</v>
      </c>
      <c r="H25" s="265">
        <v>0</v>
      </c>
      <c r="I25" s="265">
        <v>0</v>
      </c>
      <c r="J25" s="265">
        <v>0</v>
      </c>
      <c r="K25" s="268">
        <f t="shared" si="0"/>
        <v>519082.57</v>
      </c>
      <c r="L25" s="245"/>
      <c r="M25" s="269">
        <v>315</v>
      </c>
      <c r="N25" s="265" t="s">
        <v>985</v>
      </c>
      <c r="O25" s="270">
        <v>157.07516736303413</v>
      </c>
      <c r="P25" s="271">
        <f t="shared" si="1"/>
        <v>2.6229480249273291</v>
      </c>
      <c r="Q25" s="272"/>
      <c r="R25" s="265">
        <f t="shared" si="2"/>
        <v>1259.9100000000001</v>
      </c>
      <c r="S25" s="265">
        <f t="shared" si="13"/>
        <v>645.5</v>
      </c>
      <c r="T25" s="273">
        <f t="shared" si="4"/>
        <v>265946</v>
      </c>
      <c r="U25" s="275">
        <f t="shared" si="14"/>
        <v>137281.23144918273</v>
      </c>
      <c r="V25" s="321"/>
      <c r="W25" s="357">
        <f t="shared" si="7"/>
        <v>0</v>
      </c>
      <c r="X25" s="138">
        <v>315</v>
      </c>
      <c r="Y25" s="265" t="s">
        <v>37</v>
      </c>
      <c r="AA25" s="273">
        <v>154004.4402850981</v>
      </c>
      <c r="AD25" s="304" t="b">
        <f t="shared" si="12"/>
        <v>0</v>
      </c>
      <c r="AH25" s="380"/>
      <c r="AJ25" s="380"/>
    </row>
    <row r="26" spans="1:37" hidden="1" x14ac:dyDescent="0.45">
      <c r="A26" s="264">
        <v>6013</v>
      </c>
      <c r="B26" s="265" t="s">
        <v>389</v>
      </c>
      <c r="C26" s="266">
        <v>524</v>
      </c>
      <c r="D26" s="267">
        <v>257465.83</v>
      </c>
      <c r="E26" s="267">
        <v>0</v>
      </c>
      <c r="F26" s="267">
        <v>0</v>
      </c>
      <c r="G26" s="265">
        <v>0</v>
      </c>
      <c r="H26" s="265">
        <v>0</v>
      </c>
      <c r="I26" s="265">
        <v>0</v>
      </c>
      <c r="J26" s="265">
        <v>0</v>
      </c>
      <c r="K26" s="268">
        <f t="shared" si="0"/>
        <v>257465.83</v>
      </c>
      <c r="L26" s="245"/>
      <c r="M26" s="269">
        <v>6013</v>
      </c>
      <c r="N26" s="265" t="s">
        <v>994</v>
      </c>
      <c r="O26" s="270">
        <v>75.741878698206321</v>
      </c>
      <c r="P26" s="271">
        <f t="shared" si="1"/>
        <v>6.9182334661631399</v>
      </c>
      <c r="Q26" s="272"/>
      <c r="R26" s="265">
        <f t="shared" si="2"/>
        <v>491.35</v>
      </c>
      <c r="S26" s="265">
        <v>0</v>
      </c>
      <c r="T26" s="273">
        <f t="shared" si="4"/>
        <v>0</v>
      </c>
      <c r="U26" s="274"/>
      <c r="V26" s="321"/>
      <c r="W26" s="357">
        <f t="shared" si="7"/>
        <v>0</v>
      </c>
      <c r="X26" s="138">
        <v>6013</v>
      </c>
      <c r="Y26" s="265" t="s">
        <v>389</v>
      </c>
      <c r="AA26" s="273">
        <v>7421.48558763035</v>
      </c>
      <c r="AD26" s="304" t="b">
        <f t="shared" si="12"/>
        <v>0</v>
      </c>
      <c r="AH26" s="380"/>
      <c r="AJ26" s="380"/>
    </row>
    <row r="27" spans="1:37" hidden="1" x14ac:dyDescent="0.45">
      <c r="A27" s="264">
        <v>441</v>
      </c>
      <c r="B27" s="265" t="s">
        <v>45</v>
      </c>
      <c r="C27" s="266">
        <v>232</v>
      </c>
      <c r="D27" s="267">
        <v>293853.40000000002</v>
      </c>
      <c r="E27" s="267">
        <v>0</v>
      </c>
      <c r="F27" s="267">
        <v>0</v>
      </c>
      <c r="G27" s="265">
        <v>0</v>
      </c>
      <c r="H27" s="265">
        <v>0</v>
      </c>
      <c r="I27" s="265">
        <v>0</v>
      </c>
      <c r="J27" s="265">
        <v>0</v>
      </c>
      <c r="K27" s="268">
        <f t="shared" si="0"/>
        <v>293853.40000000002</v>
      </c>
      <c r="L27" s="245"/>
      <c r="M27" s="269">
        <v>441</v>
      </c>
      <c r="N27" s="265" t="s">
        <v>995</v>
      </c>
      <c r="O27" s="270">
        <v>194.79435356242578</v>
      </c>
      <c r="P27" s="271">
        <f t="shared" si="1"/>
        <v>1.190999614501921</v>
      </c>
      <c r="Q27" s="272"/>
      <c r="R27" s="265">
        <f t="shared" si="2"/>
        <v>1266.6099999999999</v>
      </c>
      <c r="S27" s="265">
        <f t="shared" ref="S27:S32" si="15">ROUND((R27-S$2),2)</f>
        <v>652.20000000000005</v>
      </c>
      <c r="T27" s="273">
        <f t="shared" si="4"/>
        <v>151310.40000000002</v>
      </c>
      <c r="U27" s="275">
        <f t="shared" ref="U27:U32" si="16">T27*U$2</f>
        <v>78106.375140323289</v>
      </c>
      <c r="V27" s="321"/>
      <c r="W27" s="357">
        <f t="shared" si="7"/>
        <v>0</v>
      </c>
      <c r="X27" s="138">
        <v>441</v>
      </c>
      <c r="Y27" s="265" t="s">
        <v>45</v>
      </c>
      <c r="AA27" s="273">
        <v>116123.53312383489</v>
      </c>
      <c r="AD27" s="304" t="b">
        <f t="shared" si="12"/>
        <v>0</v>
      </c>
      <c r="AH27" s="380"/>
      <c r="AJ27" s="380"/>
    </row>
    <row r="28" spans="1:37" hidden="1" x14ac:dyDescent="0.45">
      <c r="A28" s="264">
        <v>485</v>
      </c>
      <c r="B28" s="265" t="s">
        <v>48</v>
      </c>
      <c r="C28" s="266">
        <v>628</v>
      </c>
      <c r="D28" s="267">
        <v>453599.71</v>
      </c>
      <c r="E28" s="267">
        <v>0</v>
      </c>
      <c r="F28" s="267">
        <v>0</v>
      </c>
      <c r="G28" s="265">
        <v>0</v>
      </c>
      <c r="H28" s="265">
        <v>0</v>
      </c>
      <c r="I28" s="265">
        <v>0</v>
      </c>
      <c r="J28" s="265">
        <v>0</v>
      </c>
      <c r="K28" s="268">
        <f t="shared" si="0"/>
        <v>453599.71</v>
      </c>
      <c r="L28" s="245"/>
      <c r="M28" s="269">
        <v>485</v>
      </c>
      <c r="N28" s="265" t="s">
        <v>998</v>
      </c>
      <c r="O28" s="270">
        <v>178.12675141693322</v>
      </c>
      <c r="P28" s="271">
        <f t="shared" si="1"/>
        <v>3.5255793697717466</v>
      </c>
      <c r="Q28" s="272"/>
      <c r="R28" s="265">
        <f t="shared" si="2"/>
        <v>722.29</v>
      </c>
      <c r="S28" s="265">
        <f t="shared" si="15"/>
        <v>107.88</v>
      </c>
      <c r="T28" s="273">
        <f t="shared" si="4"/>
        <v>67748.639999999999</v>
      </c>
      <c r="U28" s="275">
        <f t="shared" si="16"/>
        <v>34971.824085368302</v>
      </c>
      <c r="V28" s="321"/>
      <c r="W28" s="357">
        <f t="shared" si="7"/>
        <v>0</v>
      </c>
      <c r="X28" s="138">
        <v>485</v>
      </c>
      <c r="Y28" s="265" t="s">
        <v>48</v>
      </c>
      <c r="AA28" s="273">
        <v>50732.766889357641</v>
      </c>
      <c r="AD28" s="304" t="b">
        <f t="shared" si="12"/>
        <v>0</v>
      </c>
      <c r="AH28" s="380"/>
      <c r="AJ28" s="380"/>
    </row>
    <row r="29" spans="1:37" hidden="1" x14ac:dyDescent="0.45">
      <c r="A29" s="264">
        <v>497</v>
      </c>
      <c r="B29" s="265" t="s">
        <v>50</v>
      </c>
      <c r="C29" s="266">
        <v>1278</v>
      </c>
      <c r="D29" s="267">
        <v>788543.99</v>
      </c>
      <c r="E29" s="267">
        <v>0</v>
      </c>
      <c r="F29" s="267">
        <v>0</v>
      </c>
      <c r="G29" s="265">
        <v>0</v>
      </c>
      <c r="H29" s="265">
        <v>0</v>
      </c>
      <c r="I29" s="265">
        <v>0</v>
      </c>
      <c r="J29" s="265">
        <v>0</v>
      </c>
      <c r="K29" s="268">
        <f t="shared" si="0"/>
        <v>788543.99</v>
      </c>
      <c r="L29" s="245"/>
      <c r="M29" s="269">
        <v>497</v>
      </c>
      <c r="N29" s="265" t="s">
        <v>999</v>
      </c>
      <c r="O29" s="270">
        <v>166.70133261394648</v>
      </c>
      <c r="P29" s="271">
        <f t="shared" si="1"/>
        <v>7.6664054207631489</v>
      </c>
      <c r="Q29" s="272"/>
      <c r="R29" s="265">
        <f t="shared" si="2"/>
        <v>617.01</v>
      </c>
      <c r="S29" s="265">
        <f t="shared" si="15"/>
        <v>2.6</v>
      </c>
      <c r="T29" s="273">
        <f t="shared" si="4"/>
        <v>3322.8</v>
      </c>
      <c r="U29" s="275">
        <f t="shared" si="16"/>
        <v>1715.2281886523745</v>
      </c>
      <c r="V29" s="321"/>
      <c r="W29" s="357">
        <f t="shared" si="7"/>
        <v>0</v>
      </c>
      <c r="X29" s="138">
        <v>497</v>
      </c>
      <c r="Y29" s="265" t="s">
        <v>50</v>
      </c>
      <c r="AA29" s="273">
        <v>70481.632217169114</v>
      </c>
      <c r="AD29" s="304" t="b">
        <f t="shared" si="12"/>
        <v>0</v>
      </c>
      <c r="AH29" s="380"/>
      <c r="AJ29" s="380"/>
    </row>
    <row r="30" spans="1:37" hidden="1" x14ac:dyDescent="0.45">
      <c r="A30" s="264">
        <v>623</v>
      </c>
      <c r="B30" s="265" t="s">
        <v>54</v>
      </c>
      <c r="C30" s="266">
        <v>442</v>
      </c>
      <c r="D30" s="267">
        <v>359800.81</v>
      </c>
      <c r="E30" s="267">
        <v>0</v>
      </c>
      <c r="F30" s="267">
        <v>0</v>
      </c>
      <c r="G30" s="265">
        <v>0</v>
      </c>
      <c r="H30" s="265">
        <v>0</v>
      </c>
      <c r="I30" s="265">
        <v>0</v>
      </c>
      <c r="J30" s="265">
        <v>0</v>
      </c>
      <c r="K30" s="268">
        <f t="shared" si="0"/>
        <v>359800.81</v>
      </c>
      <c r="L30" s="245"/>
      <c r="M30" s="269">
        <v>623</v>
      </c>
      <c r="N30" s="265" t="s">
        <v>1002</v>
      </c>
      <c r="O30" s="270">
        <v>132.44433995569477</v>
      </c>
      <c r="P30" s="271">
        <f t="shared" si="1"/>
        <v>3.3372509549887726</v>
      </c>
      <c r="Q30" s="272"/>
      <c r="R30" s="265">
        <f t="shared" si="2"/>
        <v>814.03</v>
      </c>
      <c r="S30" s="265">
        <f t="shared" si="15"/>
        <v>199.62</v>
      </c>
      <c r="T30" s="273">
        <f t="shared" si="4"/>
        <v>88232.040000000008</v>
      </c>
      <c r="U30" s="275">
        <f t="shared" si="16"/>
        <v>45545.347944596077</v>
      </c>
      <c r="V30" s="321"/>
      <c r="W30" s="357">
        <f t="shared" si="7"/>
        <v>0</v>
      </c>
      <c r="X30" s="138">
        <v>623</v>
      </c>
      <c r="Y30" s="265" t="s">
        <v>54</v>
      </c>
      <c r="AA30" s="273">
        <v>90526.163985030842</v>
      </c>
      <c r="AD30" s="304" t="b">
        <f t="shared" si="12"/>
        <v>0</v>
      </c>
      <c r="AH30" s="380"/>
      <c r="AJ30" s="380"/>
    </row>
    <row r="31" spans="1:37" hidden="1" x14ac:dyDescent="0.45">
      <c r="A31" s="264">
        <v>637</v>
      </c>
      <c r="B31" s="265" t="s">
        <v>55</v>
      </c>
      <c r="C31" s="266">
        <v>740</v>
      </c>
      <c r="D31" s="267">
        <v>473840.54</v>
      </c>
      <c r="E31" s="267">
        <v>7039.11</v>
      </c>
      <c r="F31" s="267">
        <v>0</v>
      </c>
      <c r="G31" s="265">
        <v>0</v>
      </c>
      <c r="H31" s="265">
        <v>0</v>
      </c>
      <c r="I31" s="265">
        <v>0</v>
      </c>
      <c r="J31" s="265">
        <v>0</v>
      </c>
      <c r="K31" s="268">
        <f t="shared" si="0"/>
        <v>466801.43</v>
      </c>
      <c r="L31" s="245"/>
      <c r="M31" s="269">
        <v>637</v>
      </c>
      <c r="N31" s="265" t="s">
        <v>1003</v>
      </c>
      <c r="O31" s="270">
        <v>159.64436540927991</v>
      </c>
      <c r="P31" s="271">
        <f t="shared" si="1"/>
        <v>4.6353029629505782</v>
      </c>
      <c r="Q31" s="272"/>
      <c r="R31" s="265">
        <f t="shared" si="2"/>
        <v>630.80999999999995</v>
      </c>
      <c r="S31" s="265">
        <f t="shared" si="15"/>
        <v>16.399999999999999</v>
      </c>
      <c r="T31" s="273">
        <f t="shared" si="4"/>
        <v>12135.999999999998</v>
      </c>
      <c r="U31" s="275">
        <f t="shared" si="16"/>
        <v>6264.598921838573</v>
      </c>
      <c r="V31" s="321"/>
      <c r="W31" s="357">
        <f t="shared" si="7"/>
        <v>0</v>
      </c>
      <c r="X31" s="138">
        <v>637</v>
      </c>
      <c r="Y31" s="265" t="s">
        <v>55</v>
      </c>
      <c r="AA31" s="273">
        <v>49132.658739281324</v>
      </c>
      <c r="AD31" s="304" t="b">
        <f t="shared" si="12"/>
        <v>0</v>
      </c>
      <c r="AH31" s="380"/>
      <c r="AJ31" s="380"/>
    </row>
    <row r="32" spans="1:37" hidden="1" x14ac:dyDescent="0.45">
      <c r="A32" s="264">
        <v>657</v>
      </c>
      <c r="B32" s="265" t="s">
        <v>56</v>
      </c>
      <c r="C32" s="266">
        <v>103</v>
      </c>
      <c r="D32" s="267">
        <v>102231.93</v>
      </c>
      <c r="E32" s="267">
        <v>0</v>
      </c>
      <c r="F32" s="267">
        <v>0</v>
      </c>
      <c r="G32" s="265">
        <v>0</v>
      </c>
      <c r="H32" s="265">
        <v>0</v>
      </c>
      <c r="I32" s="265">
        <v>0</v>
      </c>
      <c r="J32" s="265">
        <v>0</v>
      </c>
      <c r="K32" s="268">
        <f t="shared" si="0"/>
        <v>102231.93</v>
      </c>
      <c r="L32" s="245"/>
      <c r="M32" s="269">
        <v>657</v>
      </c>
      <c r="N32" s="265" t="s">
        <v>1004</v>
      </c>
      <c r="O32" s="270">
        <v>33.700000000000003</v>
      </c>
      <c r="P32" s="271">
        <f t="shared" si="1"/>
        <v>3.0563798219584566</v>
      </c>
      <c r="Q32" s="272"/>
      <c r="R32" s="265">
        <f t="shared" si="2"/>
        <v>992.54</v>
      </c>
      <c r="S32" s="265">
        <f t="shared" si="15"/>
        <v>378.13</v>
      </c>
      <c r="T32" s="273">
        <f t="shared" si="4"/>
        <v>38947.39</v>
      </c>
      <c r="U32" s="275">
        <f t="shared" si="16"/>
        <v>20104.628988334414</v>
      </c>
      <c r="V32" s="321"/>
      <c r="W32" s="357">
        <f t="shared" si="7"/>
        <v>0</v>
      </c>
      <c r="X32" s="138">
        <v>657</v>
      </c>
      <c r="Y32" s="265" t="s">
        <v>56</v>
      </c>
      <c r="AA32" s="273">
        <v>41320.738345965576</v>
      </c>
      <c r="AD32" s="304" t="b">
        <f t="shared" si="12"/>
        <v>0</v>
      </c>
      <c r="AH32" s="380"/>
      <c r="AJ32" s="380"/>
    </row>
    <row r="33" spans="1:36" hidden="1" x14ac:dyDescent="0.45">
      <c r="A33" s="264">
        <v>735</v>
      </c>
      <c r="B33" s="265" t="s">
        <v>62</v>
      </c>
      <c r="C33" s="266">
        <v>520</v>
      </c>
      <c r="D33" s="267">
        <v>315586.27</v>
      </c>
      <c r="E33" s="267">
        <v>0</v>
      </c>
      <c r="F33" s="267">
        <v>0</v>
      </c>
      <c r="G33" s="265">
        <v>0</v>
      </c>
      <c r="H33" s="265">
        <v>0</v>
      </c>
      <c r="I33" s="265">
        <v>0</v>
      </c>
      <c r="J33" s="265">
        <v>0</v>
      </c>
      <c r="K33" s="268">
        <f t="shared" si="0"/>
        <v>315586.27</v>
      </c>
      <c r="L33" s="245"/>
      <c r="M33" s="269">
        <v>735</v>
      </c>
      <c r="N33" s="265" t="s">
        <v>1009</v>
      </c>
      <c r="O33" s="270">
        <v>270.91445449287795</v>
      </c>
      <c r="P33" s="271">
        <f t="shared" si="1"/>
        <v>1.919425085580549</v>
      </c>
      <c r="Q33" s="272"/>
      <c r="R33" s="265">
        <f t="shared" si="2"/>
        <v>606.9</v>
      </c>
      <c r="S33" s="265">
        <v>0</v>
      </c>
      <c r="T33" s="273">
        <f t="shared" si="4"/>
        <v>0</v>
      </c>
      <c r="U33" s="274"/>
      <c r="V33" s="321"/>
      <c r="W33" s="357">
        <f t="shared" si="7"/>
        <v>0</v>
      </c>
      <c r="X33" s="138">
        <v>735</v>
      </c>
      <c r="Y33" s="265" t="s">
        <v>62</v>
      </c>
      <c r="AA33" s="273">
        <v>13656.521128993438</v>
      </c>
      <c r="AD33" s="304" t="b">
        <f t="shared" si="12"/>
        <v>0</v>
      </c>
      <c r="AH33" s="380"/>
      <c r="AJ33" s="380"/>
    </row>
    <row r="34" spans="1:36" hidden="1" x14ac:dyDescent="0.45">
      <c r="A34" s="264">
        <v>840</v>
      </c>
      <c r="B34" s="265" t="s">
        <v>64</v>
      </c>
      <c r="C34" s="266">
        <v>198</v>
      </c>
      <c r="D34" s="267">
        <v>139024.46</v>
      </c>
      <c r="E34" s="267">
        <v>0</v>
      </c>
      <c r="F34" s="267">
        <v>0</v>
      </c>
      <c r="G34" s="265">
        <v>0</v>
      </c>
      <c r="H34" s="265">
        <v>0</v>
      </c>
      <c r="I34" s="265">
        <v>0</v>
      </c>
      <c r="J34" s="265">
        <v>0</v>
      </c>
      <c r="K34" s="268">
        <f t="shared" si="0"/>
        <v>139024.46</v>
      </c>
      <c r="L34" s="245"/>
      <c r="M34" s="269">
        <v>840</v>
      </c>
      <c r="N34" s="265" t="s">
        <v>1011</v>
      </c>
      <c r="O34" s="270">
        <v>231.21429073746287</v>
      </c>
      <c r="P34" s="271">
        <f t="shared" si="1"/>
        <v>0.85634845220195865</v>
      </c>
      <c r="Q34" s="272"/>
      <c r="R34" s="265">
        <f t="shared" si="2"/>
        <v>702.14</v>
      </c>
      <c r="S34" s="265">
        <f t="shared" ref="S34:S51" si="17">ROUND((R34-S$2),2)</f>
        <v>87.73</v>
      </c>
      <c r="T34" s="273">
        <f t="shared" si="4"/>
        <v>17370.54</v>
      </c>
      <c r="U34" s="275">
        <f t="shared" ref="U34:U51" si="18">T34*U$2</f>
        <v>8966.6666245677188</v>
      </c>
      <c r="V34" s="321"/>
      <c r="W34" s="357">
        <f t="shared" si="7"/>
        <v>0</v>
      </c>
      <c r="X34" s="138">
        <v>840</v>
      </c>
      <c r="Y34" s="265" t="s">
        <v>64</v>
      </c>
      <c r="AA34" s="273">
        <v>60924.154723672538</v>
      </c>
      <c r="AD34" s="304" t="b">
        <f t="shared" si="12"/>
        <v>0</v>
      </c>
      <c r="AH34" s="380"/>
      <c r="AJ34" s="380"/>
    </row>
    <row r="35" spans="1:36" hidden="1" x14ac:dyDescent="0.45">
      <c r="A35" s="264">
        <v>910</v>
      </c>
      <c r="B35" s="265" t="s">
        <v>69</v>
      </c>
      <c r="C35" s="266">
        <v>1410</v>
      </c>
      <c r="D35" s="267">
        <v>870711.18</v>
      </c>
      <c r="E35" s="267">
        <v>0</v>
      </c>
      <c r="F35" s="267">
        <v>0</v>
      </c>
      <c r="G35" s="265">
        <v>0</v>
      </c>
      <c r="H35" s="265">
        <v>0</v>
      </c>
      <c r="I35" s="265">
        <v>0</v>
      </c>
      <c r="J35" s="265">
        <v>0</v>
      </c>
      <c r="K35" s="268">
        <f t="shared" si="0"/>
        <v>870711.18</v>
      </c>
      <c r="L35" s="245"/>
      <c r="M35" s="269">
        <v>910</v>
      </c>
      <c r="N35" s="265" t="s">
        <v>1016</v>
      </c>
      <c r="O35" s="270">
        <v>178.53901303356233</v>
      </c>
      <c r="P35" s="271">
        <f t="shared" si="1"/>
        <v>7.897433597523829</v>
      </c>
      <c r="Q35" s="272"/>
      <c r="R35" s="265">
        <f t="shared" si="2"/>
        <v>617.53</v>
      </c>
      <c r="S35" s="265">
        <f t="shared" si="17"/>
        <v>3.12</v>
      </c>
      <c r="T35" s="273">
        <f t="shared" si="4"/>
        <v>4399.2</v>
      </c>
      <c r="U35" s="275">
        <f t="shared" si="18"/>
        <v>2270.8654892017348</v>
      </c>
      <c r="V35" s="321"/>
      <c r="W35" s="357">
        <f t="shared" si="7"/>
        <v>0</v>
      </c>
      <c r="X35" s="138">
        <v>910</v>
      </c>
      <c r="Y35" s="265" t="s">
        <v>69</v>
      </c>
      <c r="AA35" s="273">
        <v>35493.277201888108</v>
      </c>
      <c r="AD35" s="304" t="b">
        <f t="shared" si="12"/>
        <v>0</v>
      </c>
      <c r="AH35" s="380"/>
      <c r="AJ35" s="380"/>
    </row>
    <row r="36" spans="1:36" hidden="1" x14ac:dyDescent="0.45">
      <c r="A36" s="264">
        <v>980</v>
      </c>
      <c r="B36" s="265" t="s">
        <v>70</v>
      </c>
      <c r="C36" s="266">
        <v>593</v>
      </c>
      <c r="D36" s="267">
        <v>423916.64</v>
      </c>
      <c r="E36" s="267">
        <v>0</v>
      </c>
      <c r="F36" s="267">
        <v>0</v>
      </c>
      <c r="G36" s="265">
        <v>14429.18</v>
      </c>
      <c r="H36" s="265">
        <v>0</v>
      </c>
      <c r="I36" s="265">
        <v>0</v>
      </c>
      <c r="J36" s="265">
        <v>0</v>
      </c>
      <c r="K36" s="268">
        <f t="shared" si="0"/>
        <v>409487.46</v>
      </c>
      <c r="L36" s="245"/>
      <c r="M36" s="269">
        <v>980</v>
      </c>
      <c r="N36" s="265" t="s">
        <v>1017</v>
      </c>
      <c r="O36" s="270">
        <v>118.0073714239294</v>
      </c>
      <c r="P36" s="271">
        <f t="shared" si="1"/>
        <v>5.0251098117397106</v>
      </c>
      <c r="Q36" s="272"/>
      <c r="R36" s="265">
        <f t="shared" si="2"/>
        <v>690.54</v>
      </c>
      <c r="S36" s="265">
        <f t="shared" si="17"/>
        <v>76.13</v>
      </c>
      <c r="T36" s="273">
        <f t="shared" si="4"/>
        <v>45145.09</v>
      </c>
      <c r="U36" s="275">
        <f t="shared" si="18"/>
        <v>23303.879543532083</v>
      </c>
      <c r="V36" s="321"/>
      <c r="W36" s="357">
        <f t="shared" si="7"/>
        <v>0</v>
      </c>
      <c r="X36" s="138">
        <v>980</v>
      </c>
      <c r="Y36" s="265" t="s">
        <v>70</v>
      </c>
      <c r="AA36" s="273">
        <v>39847.021956521436</v>
      </c>
      <c r="AD36" s="304" t="b">
        <f t="shared" si="12"/>
        <v>0</v>
      </c>
      <c r="AH36" s="380"/>
      <c r="AJ36" s="380"/>
    </row>
    <row r="37" spans="1:36" hidden="1" x14ac:dyDescent="0.45">
      <c r="A37" s="264">
        <v>994</v>
      </c>
      <c r="B37" s="265" t="s">
        <v>71</v>
      </c>
      <c r="C37" s="266">
        <v>217</v>
      </c>
      <c r="D37" s="267">
        <v>184161.63</v>
      </c>
      <c r="E37" s="267">
        <v>0</v>
      </c>
      <c r="F37" s="267">
        <v>0</v>
      </c>
      <c r="G37" s="265">
        <v>0</v>
      </c>
      <c r="H37" s="265">
        <v>0</v>
      </c>
      <c r="I37" s="265">
        <v>0</v>
      </c>
      <c r="J37" s="265">
        <v>0</v>
      </c>
      <c r="K37" s="268">
        <f t="shared" ref="K37:K67" si="19">D37-E37-F37-G37-I37-J37</f>
        <v>184161.63</v>
      </c>
      <c r="L37" s="245"/>
      <c r="M37" s="269">
        <v>994</v>
      </c>
      <c r="N37" s="265" t="s">
        <v>1018</v>
      </c>
      <c r="O37" s="270">
        <v>99.959163200528351</v>
      </c>
      <c r="P37" s="271">
        <f t="shared" si="1"/>
        <v>2.1708865205751642</v>
      </c>
      <c r="Q37" s="272"/>
      <c r="R37" s="265">
        <f t="shared" si="2"/>
        <v>848.67</v>
      </c>
      <c r="S37" s="265">
        <f t="shared" si="17"/>
        <v>234.26</v>
      </c>
      <c r="T37" s="273">
        <f t="shared" ref="T37:T67" si="20">S37*C37</f>
        <v>50834.42</v>
      </c>
      <c r="U37" s="275">
        <f t="shared" si="18"/>
        <v>26240.709683939454</v>
      </c>
      <c r="V37" s="321"/>
      <c r="W37" s="357">
        <f t="shared" si="7"/>
        <v>0</v>
      </c>
      <c r="X37" s="138">
        <v>994</v>
      </c>
      <c r="Y37" s="265" t="s">
        <v>71</v>
      </c>
      <c r="AA37" s="273">
        <v>47607.727213748571</v>
      </c>
      <c r="AD37" s="304" t="b">
        <f t="shared" si="12"/>
        <v>0</v>
      </c>
      <c r="AH37" s="380"/>
      <c r="AJ37" s="380"/>
    </row>
    <row r="38" spans="1:36" hidden="1" x14ac:dyDescent="0.45">
      <c r="A38" s="264">
        <v>1071</v>
      </c>
      <c r="B38" s="265" t="s">
        <v>74</v>
      </c>
      <c r="C38" s="266">
        <v>726</v>
      </c>
      <c r="D38" s="267">
        <v>572442.55000000005</v>
      </c>
      <c r="E38" s="267">
        <v>0</v>
      </c>
      <c r="F38" s="267">
        <v>0</v>
      </c>
      <c r="G38" s="265">
        <v>0</v>
      </c>
      <c r="H38" s="265">
        <v>0</v>
      </c>
      <c r="I38" s="265">
        <v>0</v>
      </c>
      <c r="J38" s="265">
        <v>0</v>
      </c>
      <c r="K38" s="268">
        <f t="shared" si="19"/>
        <v>572442.55000000005</v>
      </c>
      <c r="L38" s="245"/>
      <c r="M38" s="269">
        <v>1071</v>
      </c>
      <c r="N38" s="265" t="s">
        <v>1022</v>
      </c>
      <c r="O38" s="270">
        <v>740.64</v>
      </c>
      <c r="P38" s="271">
        <f t="shared" si="1"/>
        <v>0.98023331173039541</v>
      </c>
      <c r="Q38" s="272"/>
      <c r="R38" s="265">
        <f t="shared" si="2"/>
        <v>788.49</v>
      </c>
      <c r="S38" s="265">
        <f t="shared" si="17"/>
        <v>174.08</v>
      </c>
      <c r="T38" s="273">
        <f t="shared" si="20"/>
        <v>126382.08000000002</v>
      </c>
      <c r="U38" s="275">
        <f t="shared" si="18"/>
        <v>65238.385144010921</v>
      </c>
      <c r="V38" s="321"/>
      <c r="W38" s="357">
        <f t="shared" si="7"/>
        <v>0</v>
      </c>
      <c r="X38" s="138">
        <v>1071</v>
      </c>
      <c r="Y38" s="265" t="s">
        <v>74</v>
      </c>
      <c r="AA38" s="273">
        <v>133906.55517467091</v>
      </c>
      <c r="AD38" s="304" t="b">
        <f t="shared" si="12"/>
        <v>0</v>
      </c>
      <c r="AH38" s="380"/>
      <c r="AJ38" s="380"/>
    </row>
    <row r="39" spans="1:36" hidden="1" x14ac:dyDescent="0.45">
      <c r="A39" s="264">
        <v>1080</v>
      </c>
      <c r="B39" s="265" t="s">
        <v>75</v>
      </c>
      <c r="C39" s="266">
        <v>1032</v>
      </c>
      <c r="D39" s="267">
        <v>962259.45</v>
      </c>
      <c r="E39" s="267">
        <v>0</v>
      </c>
      <c r="F39" s="267">
        <v>0</v>
      </c>
      <c r="G39" s="265">
        <v>0</v>
      </c>
      <c r="H39" s="265">
        <v>0</v>
      </c>
      <c r="I39" s="265">
        <v>0</v>
      </c>
      <c r="J39" s="265">
        <v>0</v>
      </c>
      <c r="K39" s="268">
        <f t="shared" si="19"/>
        <v>962259.45</v>
      </c>
      <c r="L39" s="245"/>
      <c r="M39" s="269">
        <v>1080</v>
      </c>
      <c r="N39" s="265" t="s">
        <v>1023</v>
      </c>
      <c r="O39" s="270">
        <v>286.40059953142298</v>
      </c>
      <c r="P39" s="271">
        <f t="shared" si="1"/>
        <v>3.603344412296777</v>
      </c>
      <c r="Q39" s="272"/>
      <c r="R39" s="265">
        <f t="shared" si="2"/>
        <v>932.42</v>
      </c>
      <c r="S39" s="265">
        <f t="shared" si="17"/>
        <v>318.01</v>
      </c>
      <c r="T39" s="273">
        <f t="shared" si="20"/>
        <v>328186.32</v>
      </c>
      <c r="U39" s="275">
        <f t="shared" si="18"/>
        <v>169409.66269233433</v>
      </c>
      <c r="V39" s="321"/>
      <c r="W39" s="357">
        <f t="shared" si="7"/>
        <v>0</v>
      </c>
      <c r="X39" s="138">
        <v>1080</v>
      </c>
      <c r="Y39" s="265" t="s">
        <v>75</v>
      </c>
      <c r="AA39" s="273">
        <v>302921.95160260465</v>
      </c>
      <c r="AD39" s="304" t="b">
        <f t="shared" si="12"/>
        <v>0</v>
      </c>
      <c r="AH39" s="380"/>
      <c r="AJ39" s="380"/>
    </row>
    <row r="40" spans="1:36" hidden="1" x14ac:dyDescent="0.45">
      <c r="A40" s="264">
        <v>1155</v>
      </c>
      <c r="B40" s="265" t="s">
        <v>82</v>
      </c>
      <c r="C40" s="266">
        <v>661</v>
      </c>
      <c r="D40" s="267">
        <v>519782.35</v>
      </c>
      <c r="E40" s="267">
        <v>13532.53</v>
      </c>
      <c r="F40" s="267">
        <v>822.88</v>
      </c>
      <c r="G40" s="265">
        <v>0</v>
      </c>
      <c r="H40" s="265">
        <v>0</v>
      </c>
      <c r="I40" s="265">
        <v>0</v>
      </c>
      <c r="J40" s="265">
        <v>0</v>
      </c>
      <c r="K40" s="268">
        <f t="shared" si="19"/>
        <v>505426.93999999994</v>
      </c>
      <c r="L40" s="245"/>
      <c r="M40" s="269">
        <v>1155</v>
      </c>
      <c r="N40" s="265" t="s">
        <v>1030</v>
      </c>
      <c r="O40" s="270">
        <v>173.90345721182877</v>
      </c>
      <c r="P40" s="271">
        <f t="shared" si="1"/>
        <v>3.800959512810878</v>
      </c>
      <c r="Q40" s="272"/>
      <c r="R40" s="265">
        <f t="shared" si="2"/>
        <v>764.64</v>
      </c>
      <c r="S40" s="265">
        <f t="shared" si="17"/>
        <v>150.22999999999999</v>
      </c>
      <c r="T40" s="273">
        <f t="shared" si="20"/>
        <v>99302.03</v>
      </c>
      <c r="U40" s="275">
        <f t="shared" si="18"/>
        <v>51259.672880222621</v>
      </c>
      <c r="V40" s="321"/>
      <c r="W40" s="357">
        <f t="shared" si="7"/>
        <v>0</v>
      </c>
      <c r="X40" s="138">
        <v>1155</v>
      </c>
      <c r="Y40" s="265" t="s">
        <v>82</v>
      </c>
      <c r="AA40" s="273">
        <v>192299.8370749114</v>
      </c>
      <c r="AD40" s="304" t="b">
        <f t="shared" si="12"/>
        <v>0</v>
      </c>
      <c r="AH40" s="380"/>
      <c r="AJ40" s="380"/>
    </row>
    <row r="41" spans="1:36" hidden="1" x14ac:dyDescent="0.45">
      <c r="A41" s="264">
        <v>1162</v>
      </c>
      <c r="B41" s="265" t="s">
        <v>83</v>
      </c>
      <c r="C41" s="266">
        <v>963</v>
      </c>
      <c r="D41" s="267">
        <v>706911.3</v>
      </c>
      <c r="E41" s="267">
        <v>0</v>
      </c>
      <c r="F41" s="267">
        <v>0</v>
      </c>
      <c r="G41" s="265">
        <v>0</v>
      </c>
      <c r="H41" s="265">
        <v>0</v>
      </c>
      <c r="I41" s="265">
        <v>0</v>
      </c>
      <c r="J41" s="265">
        <v>0</v>
      </c>
      <c r="K41" s="268">
        <f t="shared" si="19"/>
        <v>706911.3</v>
      </c>
      <c r="L41" s="245"/>
      <c r="M41" s="269">
        <v>1162</v>
      </c>
      <c r="N41" s="265" t="s">
        <v>1031</v>
      </c>
      <c r="O41" s="270">
        <v>164.9251774203085</v>
      </c>
      <c r="P41" s="271">
        <f t="shared" si="1"/>
        <v>5.8390114539383751</v>
      </c>
      <c r="Q41" s="272"/>
      <c r="R41" s="265">
        <f t="shared" si="2"/>
        <v>734.07</v>
      </c>
      <c r="S41" s="265">
        <f t="shared" si="17"/>
        <v>119.66</v>
      </c>
      <c r="T41" s="273">
        <f t="shared" si="20"/>
        <v>115232.58</v>
      </c>
      <c r="U41" s="275">
        <f t="shared" si="18"/>
        <v>59483.017174413086</v>
      </c>
      <c r="V41" s="321"/>
      <c r="W41" s="357">
        <f t="shared" si="7"/>
        <v>0</v>
      </c>
      <c r="X41" s="138">
        <v>1162</v>
      </c>
      <c r="Y41" s="265" t="s">
        <v>83</v>
      </c>
      <c r="AA41" s="273">
        <v>114518.26612638583</v>
      </c>
      <c r="AD41" s="304" t="b">
        <f t="shared" si="12"/>
        <v>0</v>
      </c>
      <c r="AH41" s="380"/>
      <c r="AJ41" s="380"/>
    </row>
    <row r="42" spans="1:36" hidden="1" x14ac:dyDescent="0.45">
      <c r="A42" s="264">
        <v>1169</v>
      </c>
      <c r="B42" s="265" t="s">
        <v>84</v>
      </c>
      <c r="C42" s="266">
        <v>694</v>
      </c>
      <c r="D42" s="267">
        <v>453643.11</v>
      </c>
      <c r="E42" s="267">
        <v>0</v>
      </c>
      <c r="F42" s="267">
        <v>0</v>
      </c>
      <c r="G42" s="265">
        <v>0</v>
      </c>
      <c r="H42" s="265">
        <v>0</v>
      </c>
      <c r="I42" s="265">
        <v>0</v>
      </c>
      <c r="J42" s="265">
        <v>0</v>
      </c>
      <c r="K42" s="268">
        <f t="shared" si="19"/>
        <v>453643.11</v>
      </c>
      <c r="L42" s="245"/>
      <c r="M42" s="269">
        <v>1169</v>
      </c>
      <c r="N42" s="265" t="s">
        <v>1032</v>
      </c>
      <c r="O42" s="270">
        <v>191.6760505573655</v>
      </c>
      <c r="P42" s="271">
        <f t="shared" si="1"/>
        <v>3.6206922981872331</v>
      </c>
      <c r="Q42" s="272"/>
      <c r="R42" s="265">
        <f t="shared" si="2"/>
        <v>653.66</v>
      </c>
      <c r="S42" s="265">
        <f t="shared" si="17"/>
        <v>39.25</v>
      </c>
      <c r="T42" s="273">
        <f t="shared" si="20"/>
        <v>27239.5</v>
      </c>
      <c r="U42" s="275">
        <f t="shared" si="18"/>
        <v>14061.020297579254</v>
      </c>
      <c r="V42" s="321"/>
      <c r="W42" s="357">
        <f t="shared" si="7"/>
        <v>0</v>
      </c>
      <c r="X42" s="138">
        <v>1169</v>
      </c>
      <c r="Y42" s="265" t="s">
        <v>84</v>
      </c>
      <c r="AA42" s="273">
        <v>37697.114738662953</v>
      </c>
      <c r="AD42" s="304" t="b">
        <f t="shared" si="12"/>
        <v>0</v>
      </c>
      <c r="AH42" s="380"/>
      <c r="AJ42" s="380"/>
    </row>
    <row r="43" spans="1:36" hidden="1" x14ac:dyDescent="0.45">
      <c r="A43" s="264">
        <v>1204</v>
      </c>
      <c r="B43" s="265" t="s">
        <v>87</v>
      </c>
      <c r="C43" s="266">
        <v>434</v>
      </c>
      <c r="D43" s="267">
        <v>308525.17</v>
      </c>
      <c r="E43" s="267">
        <v>0</v>
      </c>
      <c r="F43" s="267">
        <v>537.32000000000005</v>
      </c>
      <c r="G43" s="265">
        <v>0</v>
      </c>
      <c r="H43" s="265">
        <v>0</v>
      </c>
      <c r="I43" s="265">
        <v>0</v>
      </c>
      <c r="J43" s="265">
        <v>0</v>
      </c>
      <c r="K43" s="268">
        <f t="shared" si="19"/>
        <v>307987.84999999998</v>
      </c>
      <c r="L43" s="245"/>
      <c r="M43" s="269">
        <v>1204</v>
      </c>
      <c r="N43" s="265" t="s">
        <v>1035</v>
      </c>
      <c r="O43" s="270">
        <v>100.88856236149742</v>
      </c>
      <c r="P43" s="271">
        <f t="shared" si="1"/>
        <v>4.3017760372570191</v>
      </c>
      <c r="Q43" s="272"/>
      <c r="R43" s="265">
        <f t="shared" si="2"/>
        <v>709.65</v>
      </c>
      <c r="S43" s="265">
        <f t="shared" si="17"/>
        <v>95.24</v>
      </c>
      <c r="T43" s="273">
        <f t="shared" si="20"/>
        <v>41334.159999999996</v>
      </c>
      <c r="U43" s="275">
        <f t="shared" si="18"/>
        <v>21336.678820954439</v>
      </c>
      <c r="V43" s="321"/>
      <c r="W43" s="357">
        <f t="shared" si="7"/>
        <v>0</v>
      </c>
      <c r="X43" s="138">
        <v>1204</v>
      </c>
      <c r="Y43" s="265" t="s">
        <v>87</v>
      </c>
      <c r="AA43" s="273">
        <v>25291.181365296237</v>
      </c>
      <c r="AD43" s="304" t="b">
        <f t="shared" si="12"/>
        <v>0</v>
      </c>
      <c r="AH43" s="380"/>
      <c r="AJ43" s="380"/>
    </row>
    <row r="44" spans="1:36" hidden="1" x14ac:dyDescent="0.45">
      <c r="A44" s="264">
        <v>1232</v>
      </c>
      <c r="B44" s="265" t="s">
        <v>89</v>
      </c>
      <c r="C44" s="266">
        <v>719</v>
      </c>
      <c r="D44" s="267">
        <v>471062.2</v>
      </c>
      <c r="E44" s="267">
        <v>0</v>
      </c>
      <c r="F44" s="267">
        <v>0</v>
      </c>
      <c r="G44" s="265">
        <v>0</v>
      </c>
      <c r="H44" s="265">
        <v>0</v>
      </c>
      <c r="I44" s="265">
        <v>0</v>
      </c>
      <c r="J44" s="265">
        <v>0</v>
      </c>
      <c r="K44" s="268">
        <f t="shared" si="19"/>
        <v>471062.2</v>
      </c>
      <c r="L44" s="245"/>
      <c r="M44" s="269">
        <v>1232</v>
      </c>
      <c r="N44" s="265" t="s">
        <v>1037</v>
      </c>
      <c r="O44" s="270">
        <v>285.75733951297457</v>
      </c>
      <c r="P44" s="271">
        <f t="shared" si="1"/>
        <v>2.5161208500380599</v>
      </c>
      <c r="Q44" s="272"/>
      <c r="R44" s="265">
        <f t="shared" si="2"/>
        <v>655.16</v>
      </c>
      <c r="S44" s="265">
        <f t="shared" si="17"/>
        <v>40.75</v>
      </c>
      <c r="T44" s="273">
        <f t="shared" si="20"/>
        <v>29299.25</v>
      </c>
      <c r="U44" s="275">
        <f t="shared" si="18"/>
        <v>15124.262521479799</v>
      </c>
      <c r="V44" s="321"/>
      <c r="W44" s="357">
        <f t="shared" si="7"/>
        <v>0</v>
      </c>
      <c r="X44" s="138">
        <v>1232</v>
      </c>
      <c r="Y44" s="265" t="s">
        <v>89</v>
      </c>
      <c r="AA44" s="273">
        <v>27596.150977458761</v>
      </c>
      <c r="AD44" s="304" t="b">
        <f t="shared" si="12"/>
        <v>0</v>
      </c>
      <c r="AH44" s="380"/>
      <c r="AJ44" s="380"/>
    </row>
    <row r="45" spans="1:36" hidden="1" x14ac:dyDescent="0.45">
      <c r="A45" s="264">
        <v>1260</v>
      </c>
      <c r="B45" s="265" t="s">
        <v>92</v>
      </c>
      <c r="C45" s="266">
        <v>941</v>
      </c>
      <c r="D45" s="267">
        <v>679972.42</v>
      </c>
      <c r="E45" s="267">
        <v>0</v>
      </c>
      <c r="F45" s="267">
        <v>0</v>
      </c>
      <c r="G45" s="265">
        <v>0</v>
      </c>
      <c r="H45" s="265">
        <v>0</v>
      </c>
      <c r="I45" s="265">
        <v>0</v>
      </c>
      <c r="J45" s="265">
        <v>0</v>
      </c>
      <c r="K45" s="268">
        <f t="shared" si="19"/>
        <v>679972.42</v>
      </c>
      <c r="L45" s="245"/>
      <c r="M45" s="269">
        <v>1260</v>
      </c>
      <c r="N45" s="265" t="s">
        <v>1040</v>
      </c>
      <c r="O45" s="270">
        <v>187.78766667432052</v>
      </c>
      <c r="P45" s="271">
        <f t="shared" si="1"/>
        <v>5.0109787115677458</v>
      </c>
      <c r="Q45" s="272"/>
      <c r="R45" s="265">
        <f t="shared" si="2"/>
        <v>722.61</v>
      </c>
      <c r="S45" s="265">
        <f t="shared" si="17"/>
        <v>108.2</v>
      </c>
      <c r="T45" s="273">
        <f t="shared" si="20"/>
        <v>101816.2</v>
      </c>
      <c r="U45" s="275">
        <f t="shared" si="18"/>
        <v>52557.486547931825</v>
      </c>
      <c r="V45" s="321"/>
      <c r="W45" s="357">
        <f t="shared" si="7"/>
        <v>0</v>
      </c>
      <c r="X45" s="138">
        <v>1260</v>
      </c>
      <c r="Y45" s="265" t="s">
        <v>92</v>
      </c>
      <c r="AA45" s="273">
        <v>90730.676646585445</v>
      </c>
      <c r="AD45" s="304" t="b">
        <f t="shared" si="12"/>
        <v>0</v>
      </c>
      <c r="AH45" s="380"/>
      <c r="AJ45" s="380"/>
    </row>
    <row r="46" spans="1:36" hidden="1" x14ac:dyDescent="0.45">
      <c r="A46" s="264">
        <v>1421</v>
      </c>
      <c r="B46" s="265" t="s">
        <v>1390</v>
      </c>
      <c r="C46" s="266">
        <v>573</v>
      </c>
      <c r="D46" s="267">
        <v>460819.78</v>
      </c>
      <c r="E46" s="267">
        <v>0</v>
      </c>
      <c r="F46" s="267">
        <v>0</v>
      </c>
      <c r="G46" s="265">
        <v>0</v>
      </c>
      <c r="H46" s="265">
        <v>0</v>
      </c>
      <c r="I46" s="265">
        <v>0</v>
      </c>
      <c r="J46" s="265">
        <v>0</v>
      </c>
      <c r="K46" s="268">
        <f t="shared" si="19"/>
        <v>460819.78</v>
      </c>
      <c r="L46" s="245"/>
      <c r="M46" s="269">
        <v>1421</v>
      </c>
      <c r="N46" s="265" t="s">
        <v>1048</v>
      </c>
      <c r="O46" s="270">
        <v>192.98117638545429</v>
      </c>
      <c r="P46" s="271">
        <f t="shared" si="1"/>
        <v>2.9692015083145131</v>
      </c>
      <c r="Q46" s="272"/>
      <c r="R46" s="265">
        <f t="shared" si="2"/>
        <v>804.22</v>
      </c>
      <c r="S46" s="265">
        <f t="shared" si="17"/>
        <v>189.81</v>
      </c>
      <c r="T46" s="273">
        <f t="shared" si="20"/>
        <v>108761.13</v>
      </c>
      <c r="U46" s="275">
        <f t="shared" si="18"/>
        <v>56142.456965717291</v>
      </c>
      <c r="V46" s="321"/>
      <c r="W46" s="357">
        <f t="shared" si="7"/>
        <v>0</v>
      </c>
      <c r="X46" s="138">
        <v>1421</v>
      </c>
      <c r="Y46" s="265" t="s">
        <v>100</v>
      </c>
      <c r="AA46" s="273">
        <v>109851.54564117528</v>
      </c>
      <c r="AD46" s="304" t="b">
        <f t="shared" si="12"/>
        <v>0</v>
      </c>
      <c r="AH46" s="380"/>
      <c r="AJ46" s="380"/>
    </row>
    <row r="47" spans="1:36" hidden="1" x14ac:dyDescent="0.45">
      <c r="A47" s="264">
        <v>2744</v>
      </c>
      <c r="B47" s="265" t="s">
        <v>185</v>
      </c>
      <c r="C47" s="266">
        <v>819</v>
      </c>
      <c r="D47" s="267">
        <v>508404.89</v>
      </c>
      <c r="E47" s="267">
        <v>0</v>
      </c>
      <c r="F47" s="267">
        <v>0</v>
      </c>
      <c r="G47" s="265">
        <v>0</v>
      </c>
      <c r="H47" s="265">
        <v>0</v>
      </c>
      <c r="I47" s="265">
        <v>0</v>
      </c>
      <c r="J47" s="265">
        <v>0</v>
      </c>
      <c r="K47" s="268">
        <f t="shared" si="19"/>
        <v>508404.89</v>
      </c>
      <c r="L47" s="245"/>
      <c r="M47" s="269">
        <v>2744</v>
      </c>
      <c r="N47" s="265" t="s">
        <v>1049</v>
      </c>
      <c r="O47" s="270">
        <v>84.408388961836891</v>
      </c>
      <c r="P47" s="271">
        <f t="shared" si="1"/>
        <v>9.7028270539589379</v>
      </c>
      <c r="Q47" s="272"/>
      <c r="R47" s="265">
        <f t="shared" si="2"/>
        <v>620.76</v>
      </c>
      <c r="S47" s="265">
        <f t="shared" si="17"/>
        <v>6.35</v>
      </c>
      <c r="T47" s="273">
        <f t="shared" si="20"/>
        <v>5200.6499999999996</v>
      </c>
      <c r="U47" s="275">
        <f t="shared" si="18"/>
        <v>2684.5736966759869</v>
      </c>
      <c r="V47" s="321"/>
      <c r="W47" s="357">
        <f t="shared" si="7"/>
        <v>0</v>
      </c>
      <c r="X47" s="138">
        <v>2744</v>
      </c>
      <c r="Y47" s="265" t="s">
        <v>185</v>
      </c>
      <c r="AA47" s="273">
        <v>34344.788805531454</v>
      </c>
      <c r="AD47" s="304" t="b">
        <f t="shared" si="12"/>
        <v>0</v>
      </c>
      <c r="AH47" s="380"/>
      <c r="AJ47" s="380"/>
    </row>
    <row r="48" spans="1:36" hidden="1" x14ac:dyDescent="0.45">
      <c r="A48" s="264">
        <v>1491</v>
      </c>
      <c r="B48" s="265" t="s">
        <v>103</v>
      </c>
      <c r="C48" s="266">
        <v>407</v>
      </c>
      <c r="D48" s="267">
        <v>588709.22</v>
      </c>
      <c r="E48" s="267">
        <v>0</v>
      </c>
      <c r="F48" s="267">
        <v>0</v>
      </c>
      <c r="G48" s="265">
        <v>0</v>
      </c>
      <c r="H48" s="265">
        <v>0</v>
      </c>
      <c r="I48" s="265">
        <v>0</v>
      </c>
      <c r="J48" s="265">
        <v>0</v>
      </c>
      <c r="K48" s="268">
        <f t="shared" si="19"/>
        <v>588709.22</v>
      </c>
      <c r="L48" s="245"/>
      <c r="M48" s="269">
        <v>1491</v>
      </c>
      <c r="N48" s="265" t="s">
        <v>1052</v>
      </c>
      <c r="O48" s="270">
        <v>673.00577013455666</v>
      </c>
      <c r="P48" s="271">
        <f t="shared" si="1"/>
        <v>0.60474964415034205</v>
      </c>
      <c r="Q48" s="272"/>
      <c r="R48" s="265">
        <f t="shared" si="2"/>
        <v>1446.46</v>
      </c>
      <c r="S48" s="265">
        <f t="shared" si="17"/>
        <v>832.05</v>
      </c>
      <c r="T48" s="273">
        <f t="shared" si="20"/>
        <v>338644.35</v>
      </c>
      <c r="U48" s="275">
        <f t="shared" si="18"/>
        <v>174808.0940916879</v>
      </c>
      <c r="V48" s="321"/>
      <c r="W48" s="357">
        <f t="shared" si="7"/>
        <v>0</v>
      </c>
      <c r="X48" s="138">
        <v>1491</v>
      </c>
      <c r="Y48" s="265" t="s">
        <v>103</v>
      </c>
      <c r="AA48" s="273">
        <v>296499.5175364482</v>
      </c>
      <c r="AD48" s="304" t="b">
        <f t="shared" si="12"/>
        <v>0</v>
      </c>
      <c r="AH48" s="380"/>
      <c r="AJ48" s="380"/>
    </row>
    <row r="49" spans="1:36" hidden="1" x14ac:dyDescent="0.45">
      <c r="A49" s="264">
        <v>1499</v>
      </c>
      <c r="B49" s="265" t="s">
        <v>104</v>
      </c>
      <c r="C49" s="266">
        <v>979</v>
      </c>
      <c r="D49" s="267">
        <v>925238.57</v>
      </c>
      <c r="E49" s="267">
        <v>0</v>
      </c>
      <c r="F49" s="267">
        <v>0</v>
      </c>
      <c r="G49" s="265">
        <v>0</v>
      </c>
      <c r="H49" s="265">
        <v>0</v>
      </c>
      <c r="I49" s="265">
        <v>0</v>
      </c>
      <c r="J49" s="265">
        <v>0</v>
      </c>
      <c r="K49" s="268">
        <f t="shared" si="19"/>
        <v>925238.57</v>
      </c>
      <c r="L49" s="245"/>
      <c r="M49" s="269">
        <v>1499</v>
      </c>
      <c r="N49" s="265" t="s">
        <v>1053</v>
      </c>
      <c r="O49" s="270">
        <v>293.74510324113857</v>
      </c>
      <c r="P49" s="271">
        <f t="shared" si="1"/>
        <v>3.3328215149728919</v>
      </c>
      <c r="Q49" s="272"/>
      <c r="R49" s="265">
        <f t="shared" si="2"/>
        <v>945.09</v>
      </c>
      <c r="S49" s="265">
        <f t="shared" si="17"/>
        <v>330.68</v>
      </c>
      <c r="T49" s="273">
        <f t="shared" si="20"/>
        <v>323735.72000000003</v>
      </c>
      <c r="U49" s="275">
        <f t="shared" si="18"/>
        <v>167112.26454125202</v>
      </c>
      <c r="V49" s="321"/>
      <c r="W49" s="357">
        <f t="shared" si="7"/>
        <v>0</v>
      </c>
      <c r="X49" s="138">
        <v>1499</v>
      </c>
      <c r="Y49" s="265" t="s">
        <v>104</v>
      </c>
      <c r="AA49" s="273">
        <v>308105.24410574272</v>
      </c>
      <c r="AD49" s="304" t="b">
        <f t="shared" si="12"/>
        <v>0</v>
      </c>
      <c r="AH49" s="380"/>
      <c r="AJ49" s="380"/>
    </row>
    <row r="50" spans="1:36" hidden="1" x14ac:dyDescent="0.45">
      <c r="A50" s="264">
        <v>1561</v>
      </c>
      <c r="B50" s="265" t="s">
        <v>108</v>
      </c>
      <c r="C50" s="266">
        <v>651</v>
      </c>
      <c r="D50" s="267">
        <v>494091.53</v>
      </c>
      <c r="E50" s="267">
        <v>1587.5</v>
      </c>
      <c r="F50" s="267">
        <v>0</v>
      </c>
      <c r="G50" s="265">
        <v>0</v>
      </c>
      <c r="H50" s="265">
        <v>0</v>
      </c>
      <c r="I50" s="265">
        <v>0</v>
      </c>
      <c r="J50" s="265">
        <v>0</v>
      </c>
      <c r="K50" s="268">
        <f t="shared" si="19"/>
        <v>492504.03</v>
      </c>
      <c r="L50" s="245"/>
      <c r="M50" s="269">
        <v>1561</v>
      </c>
      <c r="N50" s="265" t="s">
        <v>1056</v>
      </c>
      <c r="O50" s="270">
        <v>81.439108150964415</v>
      </c>
      <c r="P50" s="271">
        <f t="shared" si="1"/>
        <v>7.9937024702337771</v>
      </c>
      <c r="Q50" s="272"/>
      <c r="R50" s="265">
        <f t="shared" si="2"/>
        <v>756.53</v>
      </c>
      <c r="S50" s="265">
        <f t="shared" si="17"/>
        <v>142.12</v>
      </c>
      <c r="T50" s="273">
        <f t="shared" si="20"/>
        <v>92520.12000000001</v>
      </c>
      <c r="U50" s="275">
        <f t="shared" si="18"/>
        <v>47758.853328969642</v>
      </c>
      <c r="V50" s="321"/>
      <c r="W50" s="357">
        <f t="shared" si="7"/>
        <v>0</v>
      </c>
      <c r="X50" s="138">
        <v>1561</v>
      </c>
      <c r="Y50" s="265" t="s">
        <v>108</v>
      </c>
      <c r="AA50" s="273">
        <v>107074.4311901045</v>
      </c>
      <c r="AD50" s="304" t="b">
        <f t="shared" si="12"/>
        <v>0</v>
      </c>
      <c r="AH50" s="380"/>
      <c r="AJ50" s="380"/>
    </row>
    <row r="51" spans="1:36" hidden="1" x14ac:dyDescent="0.45">
      <c r="A51" s="264">
        <v>1582</v>
      </c>
      <c r="B51" s="265" t="s">
        <v>110</v>
      </c>
      <c r="C51" s="266">
        <v>348</v>
      </c>
      <c r="D51" s="267">
        <v>354958.24</v>
      </c>
      <c r="E51" s="267">
        <v>0</v>
      </c>
      <c r="F51" s="267">
        <v>0</v>
      </c>
      <c r="G51" s="265">
        <v>0</v>
      </c>
      <c r="H51" s="265">
        <v>0</v>
      </c>
      <c r="I51" s="265">
        <v>0</v>
      </c>
      <c r="J51" s="265">
        <v>0</v>
      </c>
      <c r="K51" s="268">
        <f t="shared" si="19"/>
        <v>354958.24</v>
      </c>
      <c r="L51" s="245"/>
      <c r="M51" s="269">
        <v>1582</v>
      </c>
      <c r="N51" s="265" t="s">
        <v>1058</v>
      </c>
      <c r="O51" s="270">
        <v>322.06076533041079</v>
      </c>
      <c r="P51" s="271">
        <f t="shared" si="1"/>
        <v>1.0805414302576641</v>
      </c>
      <c r="Q51" s="272"/>
      <c r="R51" s="265">
        <f t="shared" si="2"/>
        <v>1019.99</v>
      </c>
      <c r="S51" s="265">
        <f t="shared" si="17"/>
        <v>405.58</v>
      </c>
      <c r="T51" s="273">
        <f t="shared" si="20"/>
        <v>141141.84</v>
      </c>
      <c r="U51" s="275">
        <f t="shared" si="18"/>
        <v>72857.368052926206</v>
      </c>
      <c r="V51" s="321"/>
      <c r="W51" s="357">
        <f t="shared" si="7"/>
        <v>0</v>
      </c>
      <c r="X51" s="138">
        <v>1582</v>
      </c>
      <c r="Y51" s="265" t="s">
        <v>110</v>
      </c>
      <c r="AA51" s="273">
        <v>134818.43235748107</v>
      </c>
      <c r="AD51" s="304" t="b">
        <f t="shared" si="12"/>
        <v>0</v>
      </c>
      <c r="AH51" s="380"/>
      <c r="AJ51" s="380"/>
    </row>
    <row r="52" spans="1:36" hidden="1" x14ac:dyDescent="0.45">
      <c r="A52" s="264">
        <v>1600</v>
      </c>
      <c r="B52" s="265" t="s">
        <v>111</v>
      </c>
      <c r="C52" s="266">
        <v>626</v>
      </c>
      <c r="D52" s="267">
        <v>260104.85</v>
      </c>
      <c r="E52" s="267">
        <v>0</v>
      </c>
      <c r="F52" s="267">
        <v>0</v>
      </c>
      <c r="G52" s="265">
        <v>0</v>
      </c>
      <c r="H52" s="265">
        <v>0</v>
      </c>
      <c r="I52" s="265">
        <v>0</v>
      </c>
      <c r="J52" s="265">
        <v>0</v>
      </c>
      <c r="K52" s="268">
        <f t="shared" si="19"/>
        <v>260104.85</v>
      </c>
      <c r="L52" s="245"/>
      <c r="M52" s="269">
        <v>1600</v>
      </c>
      <c r="N52" s="265" t="s">
        <v>1059</v>
      </c>
      <c r="O52" s="270">
        <v>125.00532015949494</v>
      </c>
      <c r="P52" s="271">
        <f t="shared" si="1"/>
        <v>5.007786862201411</v>
      </c>
      <c r="Q52" s="272"/>
      <c r="R52" s="265">
        <f t="shared" si="2"/>
        <v>415.5</v>
      </c>
      <c r="S52" s="265">
        <v>0</v>
      </c>
      <c r="T52" s="273">
        <f t="shared" si="20"/>
        <v>0</v>
      </c>
      <c r="U52" s="274"/>
      <c r="V52" s="321"/>
      <c r="W52" s="357">
        <f t="shared" si="7"/>
        <v>0</v>
      </c>
      <c r="X52" s="138">
        <v>1600</v>
      </c>
      <c r="Y52" s="265" t="s">
        <v>111</v>
      </c>
      <c r="AA52" s="273">
        <v>33194.942817760922</v>
      </c>
      <c r="AD52" s="304" t="b">
        <f t="shared" si="12"/>
        <v>0</v>
      </c>
      <c r="AH52" s="380"/>
      <c r="AJ52" s="380"/>
    </row>
    <row r="53" spans="1:36" hidden="1" x14ac:dyDescent="0.45">
      <c r="A53" s="264">
        <v>1659</v>
      </c>
      <c r="B53" s="265" t="s">
        <v>115</v>
      </c>
      <c r="C53" s="266">
        <v>1721</v>
      </c>
      <c r="D53" s="267">
        <v>1697022.36</v>
      </c>
      <c r="E53" s="267">
        <v>0</v>
      </c>
      <c r="F53" s="267">
        <v>0</v>
      </c>
      <c r="G53" s="265">
        <v>0</v>
      </c>
      <c r="H53" s="265">
        <v>0</v>
      </c>
      <c r="I53" s="265">
        <v>0</v>
      </c>
      <c r="J53" s="265">
        <v>0</v>
      </c>
      <c r="K53" s="268">
        <f t="shared" si="19"/>
        <v>1697022.36</v>
      </c>
      <c r="L53" s="245"/>
      <c r="M53" s="269">
        <v>1659</v>
      </c>
      <c r="N53" s="265" t="s">
        <v>1063</v>
      </c>
      <c r="O53" s="270">
        <v>230.29590694534105</v>
      </c>
      <c r="P53" s="271">
        <f t="shared" si="1"/>
        <v>7.4729943003653387</v>
      </c>
      <c r="Q53" s="272"/>
      <c r="R53" s="265">
        <f t="shared" si="2"/>
        <v>986.07</v>
      </c>
      <c r="S53" s="265">
        <f t="shared" ref="S53:S62" si="21">ROUND((R53-S$2),2)</f>
        <v>371.66</v>
      </c>
      <c r="T53" s="273">
        <f t="shared" si="20"/>
        <v>639626.86</v>
      </c>
      <c r="U53" s="275">
        <f t="shared" ref="U53:U62" si="22">T53*U$2</f>
        <v>330175.15965186158</v>
      </c>
      <c r="V53" s="321"/>
      <c r="W53" s="357">
        <f t="shared" si="7"/>
        <v>0</v>
      </c>
      <c r="X53" s="138">
        <v>1659</v>
      </c>
      <c r="Y53" s="265" t="s">
        <v>115</v>
      </c>
      <c r="AA53" s="273">
        <v>348527.74057766126</v>
      </c>
      <c r="AD53" s="304" t="b">
        <f t="shared" si="12"/>
        <v>0</v>
      </c>
      <c r="AH53" s="380"/>
      <c r="AJ53" s="380"/>
    </row>
    <row r="54" spans="1:36" hidden="1" x14ac:dyDescent="0.45">
      <c r="A54" s="264">
        <v>1687</v>
      </c>
      <c r="B54" s="265" t="s">
        <v>118</v>
      </c>
      <c r="C54" s="266">
        <v>239</v>
      </c>
      <c r="D54" s="267">
        <v>156795.54</v>
      </c>
      <c r="E54" s="267">
        <v>0</v>
      </c>
      <c r="F54" s="267">
        <v>0</v>
      </c>
      <c r="G54" s="265">
        <v>0</v>
      </c>
      <c r="H54" s="265">
        <v>0</v>
      </c>
      <c r="I54" s="265">
        <v>0</v>
      </c>
      <c r="J54" s="265">
        <v>0</v>
      </c>
      <c r="K54" s="268">
        <f t="shared" si="19"/>
        <v>156795.54</v>
      </c>
      <c r="L54" s="245"/>
      <c r="M54" s="269">
        <v>1687</v>
      </c>
      <c r="N54" s="265" t="s">
        <v>1066</v>
      </c>
      <c r="O54" s="270">
        <v>23.87</v>
      </c>
      <c r="P54" s="271">
        <f t="shared" si="1"/>
        <v>10.012568077084206</v>
      </c>
      <c r="Q54" s="272"/>
      <c r="R54" s="265">
        <f t="shared" si="2"/>
        <v>656.05</v>
      </c>
      <c r="S54" s="265">
        <f t="shared" si="21"/>
        <v>41.64</v>
      </c>
      <c r="T54" s="273">
        <f t="shared" si="20"/>
        <v>9951.9600000000009</v>
      </c>
      <c r="U54" s="275">
        <f t="shared" si="22"/>
        <v>5137.198243752523</v>
      </c>
      <c r="V54" s="321"/>
      <c r="W54" s="357">
        <f t="shared" si="7"/>
        <v>0</v>
      </c>
      <c r="X54" s="138">
        <v>1687</v>
      </c>
      <c r="Y54" s="265" t="s">
        <v>118</v>
      </c>
      <c r="AA54" s="273">
        <v>34083.147000291538</v>
      </c>
      <c r="AD54" s="304" t="b">
        <f t="shared" si="12"/>
        <v>0</v>
      </c>
      <c r="AH54" s="380"/>
      <c r="AJ54" s="380"/>
    </row>
    <row r="55" spans="1:36" hidden="1" x14ac:dyDescent="0.45">
      <c r="A55" s="264">
        <v>5757</v>
      </c>
      <c r="B55" s="265" t="s">
        <v>377</v>
      </c>
      <c r="C55" s="266">
        <v>609</v>
      </c>
      <c r="D55" s="267">
        <v>498690.77</v>
      </c>
      <c r="E55" s="267">
        <v>0</v>
      </c>
      <c r="F55" s="267">
        <v>35722.82</v>
      </c>
      <c r="G55" s="265">
        <v>0</v>
      </c>
      <c r="H55" s="265">
        <v>0</v>
      </c>
      <c r="I55" s="265">
        <v>0</v>
      </c>
      <c r="J55" s="265">
        <v>0</v>
      </c>
      <c r="K55" s="268">
        <f t="shared" si="19"/>
        <v>462967.95</v>
      </c>
      <c r="L55" s="245"/>
      <c r="M55" s="269">
        <v>5757</v>
      </c>
      <c r="N55" s="265" t="s">
        <v>1071</v>
      </c>
      <c r="O55" s="270">
        <v>309.10026375413321</v>
      </c>
      <c r="P55" s="271">
        <f t="shared" si="1"/>
        <v>1.970234488329053</v>
      </c>
      <c r="Q55" s="272"/>
      <c r="R55" s="265">
        <f t="shared" si="2"/>
        <v>760.21</v>
      </c>
      <c r="S55" s="265">
        <f t="shared" si="21"/>
        <v>145.80000000000001</v>
      </c>
      <c r="T55" s="273">
        <f t="shared" si="20"/>
        <v>88792.200000000012</v>
      </c>
      <c r="U55" s="275">
        <f t="shared" si="22"/>
        <v>45834.50233912946</v>
      </c>
      <c r="V55" s="321"/>
      <c r="W55" s="357">
        <f t="shared" si="7"/>
        <v>0</v>
      </c>
      <c r="X55" s="138">
        <v>5757</v>
      </c>
      <c r="Y55" s="265" t="s">
        <v>377</v>
      </c>
      <c r="AA55" s="273">
        <v>64171.157017926002</v>
      </c>
      <c r="AD55" s="304" t="b">
        <f t="shared" si="12"/>
        <v>0</v>
      </c>
      <c r="AH55" s="380"/>
      <c r="AJ55" s="380"/>
    </row>
    <row r="56" spans="1:36" hidden="1" x14ac:dyDescent="0.45">
      <c r="A56" s="264">
        <v>1855</v>
      </c>
      <c r="B56" s="265" t="s">
        <v>124</v>
      </c>
      <c r="C56" s="266">
        <v>464</v>
      </c>
      <c r="D56" s="267">
        <v>458002.93</v>
      </c>
      <c r="E56" s="267">
        <v>0</v>
      </c>
      <c r="F56" s="267">
        <v>0</v>
      </c>
      <c r="G56" s="265">
        <v>406.94</v>
      </c>
      <c r="H56" s="265">
        <v>0</v>
      </c>
      <c r="I56" s="265">
        <v>0</v>
      </c>
      <c r="J56" s="265">
        <v>0</v>
      </c>
      <c r="K56" s="268">
        <f t="shared" si="19"/>
        <v>457595.99</v>
      </c>
      <c r="L56" s="245"/>
      <c r="M56" s="269">
        <v>1855</v>
      </c>
      <c r="N56" s="265" t="s">
        <v>1072</v>
      </c>
      <c r="O56" s="270">
        <v>497.25202461910641</v>
      </c>
      <c r="P56" s="271">
        <f t="shared" si="1"/>
        <v>0.93312842789412997</v>
      </c>
      <c r="Q56" s="272"/>
      <c r="R56" s="265">
        <f t="shared" si="2"/>
        <v>986.2</v>
      </c>
      <c r="S56" s="265">
        <f t="shared" si="21"/>
        <v>371.79</v>
      </c>
      <c r="T56" s="273">
        <f t="shared" si="20"/>
        <v>172510.56</v>
      </c>
      <c r="U56" s="275">
        <f t="shared" si="22"/>
        <v>89049.890258880085</v>
      </c>
      <c r="V56" s="321"/>
      <c r="W56" s="357">
        <f t="shared" si="7"/>
        <v>0</v>
      </c>
      <c r="X56" s="138">
        <v>1855</v>
      </c>
      <c r="Y56" s="265" t="s">
        <v>124</v>
      </c>
      <c r="AA56" s="273">
        <v>132955.58784408739</v>
      </c>
      <c r="AD56" s="304" t="b">
        <f t="shared" si="12"/>
        <v>0</v>
      </c>
      <c r="AH56" s="380"/>
      <c r="AJ56" s="380"/>
    </row>
    <row r="57" spans="1:36" hidden="1" x14ac:dyDescent="0.45">
      <c r="A57" s="264">
        <v>1870</v>
      </c>
      <c r="B57" s="265" t="s">
        <v>126</v>
      </c>
      <c r="C57" s="266">
        <v>201</v>
      </c>
      <c r="D57" s="267">
        <v>139110.48000000001</v>
      </c>
      <c r="E57" s="267">
        <v>0</v>
      </c>
      <c r="F57" s="267">
        <v>0</v>
      </c>
      <c r="G57" s="265">
        <v>0</v>
      </c>
      <c r="H57" s="265">
        <v>0</v>
      </c>
      <c r="I57" s="265">
        <v>0</v>
      </c>
      <c r="J57" s="265">
        <v>0</v>
      </c>
      <c r="K57" s="268">
        <f t="shared" si="19"/>
        <v>139110.48000000001</v>
      </c>
      <c r="L57" s="245"/>
      <c r="M57" s="269">
        <v>1870</v>
      </c>
      <c r="N57" s="265" t="s">
        <v>1074</v>
      </c>
      <c r="O57" s="270">
        <v>12.1</v>
      </c>
      <c r="P57" s="271">
        <f t="shared" si="1"/>
        <v>16.611570247933884</v>
      </c>
      <c r="Q57" s="272"/>
      <c r="R57" s="265">
        <f t="shared" si="2"/>
        <v>692.09</v>
      </c>
      <c r="S57" s="270">
        <f t="shared" si="21"/>
        <v>77.680000000000007</v>
      </c>
      <c r="T57" s="273">
        <f t="shared" si="20"/>
        <v>15613.680000000002</v>
      </c>
      <c r="U57" s="275">
        <f t="shared" si="22"/>
        <v>8059.7761118929238</v>
      </c>
      <c r="V57" s="321"/>
      <c r="W57" s="357">
        <f t="shared" si="7"/>
        <v>0</v>
      </c>
      <c r="X57" s="138">
        <v>1870</v>
      </c>
      <c r="Y57" s="265" t="s">
        <v>126</v>
      </c>
      <c r="AA57" s="273">
        <v>26599.823123758979</v>
      </c>
      <c r="AD57" s="304" t="b">
        <f t="shared" si="12"/>
        <v>0</v>
      </c>
      <c r="AH57" s="380"/>
      <c r="AJ57" s="380"/>
    </row>
    <row r="58" spans="1:36" hidden="1" x14ac:dyDescent="0.45">
      <c r="A58" s="264">
        <v>4843</v>
      </c>
      <c r="B58" s="265" t="s">
        <v>326</v>
      </c>
      <c r="C58" s="266">
        <v>140</v>
      </c>
      <c r="D58" s="267">
        <v>149014.13</v>
      </c>
      <c r="E58" s="267">
        <v>0</v>
      </c>
      <c r="F58" s="267">
        <v>0</v>
      </c>
      <c r="G58" s="265">
        <v>0</v>
      </c>
      <c r="H58" s="265">
        <v>0</v>
      </c>
      <c r="I58" s="265">
        <v>0</v>
      </c>
      <c r="J58" s="265">
        <v>0</v>
      </c>
      <c r="K58" s="268">
        <f t="shared" si="19"/>
        <v>149014.13</v>
      </c>
      <c r="L58" s="245"/>
      <c r="M58" s="269">
        <v>4843</v>
      </c>
      <c r="N58" s="265" t="s">
        <v>1080</v>
      </c>
      <c r="O58" s="270">
        <v>10.3</v>
      </c>
      <c r="P58" s="271">
        <f t="shared" si="1"/>
        <v>13.592233009708737</v>
      </c>
      <c r="Q58" s="272"/>
      <c r="R58" s="265">
        <f t="shared" si="2"/>
        <v>1064.3900000000001</v>
      </c>
      <c r="S58" s="265">
        <f t="shared" si="21"/>
        <v>449.98</v>
      </c>
      <c r="T58" s="273">
        <f t="shared" si="20"/>
        <v>62997.200000000004</v>
      </c>
      <c r="U58" s="275">
        <f t="shared" si="22"/>
        <v>32519.132432337596</v>
      </c>
      <c r="V58" s="321"/>
      <c r="W58" s="357">
        <f t="shared" si="7"/>
        <v>0</v>
      </c>
      <c r="X58" s="138">
        <v>4843</v>
      </c>
      <c r="Y58" s="265" t="s">
        <v>326</v>
      </c>
      <c r="AA58" s="273">
        <v>35785.795726847442</v>
      </c>
      <c r="AD58" s="304" t="b">
        <f t="shared" si="12"/>
        <v>0</v>
      </c>
      <c r="AH58" s="380"/>
      <c r="AJ58" s="380"/>
    </row>
    <row r="59" spans="1:36" hidden="1" x14ac:dyDescent="0.45">
      <c r="A59" s="264">
        <v>2114</v>
      </c>
      <c r="B59" s="265" t="s">
        <v>139</v>
      </c>
      <c r="C59" s="266">
        <v>570</v>
      </c>
      <c r="D59" s="267">
        <v>480496.71</v>
      </c>
      <c r="E59" s="267">
        <v>0</v>
      </c>
      <c r="F59" s="267">
        <v>1289.5999999999999</v>
      </c>
      <c r="G59" s="265">
        <v>0</v>
      </c>
      <c r="H59" s="265">
        <v>0</v>
      </c>
      <c r="I59" s="265">
        <v>0</v>
      </c>
      <c r="J59" s="265">
        <v>0</v>
      </c>
      <c r="K59" s="268">
        <f t="shared" si="19"/>
        <v>479207.11000000004</v>
      </c>
      <c r="L59" s="245"/>
      <c r="M59" s="269">
        <v>2114</v>
      </c>
      <c r="N59" s="265" t="s">
        <v>1086</v>
      </c>
      <c r="O59" s="270">
        <v>139.31959861130625</v>
      </c>
      <c r="P59" s="271">
        <f t="shared" si="1"/>
        <v>4.0913123902277926</v>
      </c>
      <c r="Q59" s="272"/>
      <c r="R59" s="265">
        <f t="shared" si="2"/>
        <v>840.71</v>
      </c>
      <c r="S59" s="265">
        <f t="shared" si="21"/>
        <v>226.3</v>
      </c>
      <c r="T59" s="273">
        <f t="shared" si="20"/>
        <v>128991</v>
      </c>
      <c r="U59" s="275">
        <f t="shared" si="22"/>
        <v>66585.108728319014</v>
      </c>
      <c r="V59" s="321"/>
      <c r="W59" s="357">
        <f t="shared" si="7"/>
        <v>0</v>
      </c>
      <c r="X59" s="138">
        <v>2114</v>
      </c>
      <c r="Y59" s="265" t="s">
        <v>139</v>
      </c>
      <c r="AA59" s="273">
        <v>156866.08177157558</v>
      </c>
      <c r="AD59" s="304" t="b">
        <f t="shared" si="12"/>
        <v>0</v>
      </c>
      <c r="AH59" s="380"/>
      <c r="AJ59" s="380"/>
    </row>
    <row r="60" spans="1:36" hidden="1" x14ac:dyDescent="0.45">
      <c r="A60" s="264">
        <v>2128</v>
      </c>
      <c r="B60" s="265" t="s">
        <v>140</v>
      </c>
      <c r="C60" s="266">
        <v>593</v>
      </c>
      <c r="D60" s="267">
        <v>447956.74</v>
      </c>
      <c r="E60" s="267">
        <v>0</v>
      </c>
      <c r="F60" s="267">
        <v>0</v>
      </c>
      <c r="G60" s="265">
        <v>0</v>
      </c>
      <c r="H60" s="265">
        <v>0</v>
      </c>
      <c r="I60" s="265">
        <v>0</v>
      </c>
      <c r="J60" s="265">
        <v>0</v>
      </c>
      <c r="K60" s="268">
        <f t="shared" si="19"/>
        <v>447956.74</v>
      </c>
      <c r="L60" s="245"/>
      <c r="M60" s="269">
        <v>2128</v>
      </c>
      <c r="N60" s="265" t="s">
        <v>1087</v>
      </c>
      <c r="O60" s="270">
        <v>110.84410657268684</v>
      </c>
      <c r="P60" s="271">
        <f t="shared" si="1"/>
        <v>5.3498559223005318</v>
      </c>
      <c r="Q60" s="272"/>
      <c r="R60" s="265">
        <f t="shared" si="2"/>
        <v>755.41</v>
      </c>
      <c r="S60" s="265">
        <f t="shared" si="21"/>
        <v>141</v>
      </c>
      <c r="T60" s="273">
        <f t="shared" si="20"/>
        <v>83613</v>
      </c>
      <c r="U60" s="275">
        <f t="shared" si="22"/>
        <v>43161.001124891947</v>
      </c>
      <c r="V60" s="321"/>
      <c r="W60" s="357">
        <f t="shared" si="7"/>
        <v>0</v>
      </c>
      <c r="X60" s="138">
        <v>2128</v>
      </c>
      <c r="Y60" s="265" t="s">
        <v>140</v>
      </c>
      <c r="AA60" s="273">
        <v>78849.62205360987</v>
      </c>
      <c r="AD60" s="304" t="b">
        <f t="shared" si="12"/>
        <v>0</v>
      </c>
      <c r="AH60" s="380"/>
      <c r="AJ60" s="380"/>
    </row>
    <row r="61" spans="1:36" hidden="1" x14ac:dyDescent="0.45">
      <c r="A61" s="264">
        <v>2135</v>
      </c>
      <c r="B61" s="265" t="s">
        <v>141</v>
      </c>
      <c r="C61" s="266">
        <v>407</v>
      </c>
      <c r="D61" s="267">
        <v>438315.55</v>
      </c>
      <c r="E61" s="267">
        <v>0</v>
      </c>
      <c r="F61" s="267">
        <v>0</v>
      </c>
      <c r="G61" s="265">
        <v>0</v>
      </c>
      <c r="H61" s="265">
        <v>0</v>
      </c>
      <c r="I61" s="265">
        <v>0</v>
      </c>
      <c r="J61" s="265">
        <v>0</v>
      </c>
      <c r="K61" s="268">
        <f t="shared" si="19"/>
        <v>438315.55</v>
      </c>
      <c r="L61" s="245"/>
      <c r="M61" s="269">
        <v>2135</v>
      </c>
      <c r="N61" s="265" t="s">
        <v>1088</v>
      </c>
      <c r="O61" s="270">
        <v>335.84850066487564</v>
      </c>
      <c r="P61" s="271">
        <f t="shared" si="1"/>
        <v>1.2118559385981076</v>
      </c>
      <c r="Q61" s="272"/>
      <c r="R61" s="265">
        <f t="shared" si="2"/>
        <v>1076.94</v>
      </c>
      <c r="S61" s="265">
        <f t="shared" si="21"/>
        <v>462.53</v>
      </c>
      <c r="T61" s="273">
        <f t="shared" si="20"/>
        <v>188249.71</v>
      </c>
      <c r="U61" s="275">
        <f t="shared" si="22"/>
        <v>97174.433940542527</v>
      </c>
      <c r="V61" s="321"/>
      <c r="W61" s="357">
        <f t="shared" si="7"/>
        <v>0</v>
      </c>
      <c r="X61" s="138">
        <v>2135</v>
      </c>
      <c r="Y61" s="265" t="s">
        <v>141</v>
      </c>
      <c r="AA61" s="273">
        <v>162418.16398229392</v>
      </c>
      <c r="AD61" s="304" t="b">
        <f t="shared" si="12"/>
        <v>0</v>
      </c>
      <c r="AH61" s="380"/>
      <c r="AJ61" s="380"/>
    </row>
    <row r="62" spans="1:36" hidden="1" x14ac:dyDescent="0.45">
      <c r="A62" s="264">
        <v>2142</v>
      </c>
      <c r="B62" s="265" t="s">
        <v>142</v>
      </c>
      <c r="C62" s="266">
        <v>175</v>
      </c>
      <c r="D62" s="267">
        <v>201809.55</v>
      </c>
      <c r="E62" s="267">
        <v>0</v>
      </c>
      <c r="F62" s="267">
        <v>0</v>
      </c>
      <c r="G62" s="265">
        <v>0</v>
      </c>
      <c r="H62" s="265">
        <v>0</v>
      </c>
      <c r="I62" s="265">
        <v>0</v>
      </c>
      <c r="J62" s="265">
        <v>0</v>
      </c>
      <c r="K62" s="268">
        <f t="shared" si="19"/>
        <v>201809.55</v>
      </c>
      <c r="L62" s="245"/>
      <c r="M62" s="269">
        <v>2142</v>
      </c>
      <c r="N62" s="265" t="s">
        <v>1089</v>
      </c>
      <c r="O62" s="270">
        <v>95.310673258296944</v>
      </c>
      <c r="P62" s="271">
        <f t="shared" si="1"/>
        <v>1.8361007641373048</v>
      </c>
      <c r="Q62" s="272"/>
      <c r="R62" s="265">
        <f t="shared" si="2"/>
        <v>1153.2</v>
      </c>
      <c r="S62" s="265">
        <f t="shared" si="21"/>
        <v>538.79</v>
      </c>
      <c r="T62" s="273">
        <f t="shared" si="20"/>
        <v>94288.25</v>
      </c>
      <c r="U62" s="275">
        <f t="shared" si="22"/>
        <v>48671.561411671551</v>
      </c>
      <c r="V62" s="321"/>
      <c r="W62" s="357">
        <f t="shared" si="7"/>
        <v>0</v>
      </c>
      <c r="X62" s="138">
        <v>2142</v>
      </c>
      <c r="Y62" s="265" t="s">
        <v>142</v>
      </c>
      <c r="AA62" s="273">
        <v>14256.237136074678</v>
      </c>
      <c r="AD62" s="304" t="b">
        <f t="shared" si="12"/>
        <v>0</v>
      </c>
      <c r="AH62" s="380"/>
      <c r="AJ62" s="380"/>
    </row>
    <row r="63" spans="1:36" hidden="1" x14ac:dyDescent="0.45">
      <c r="A63" s="264">
        <v>2198</v>
      </c>
      <c r="B63" s="265" t="s">
        <v>145</v>
      </c>
      <c r="C63" s="266">
        <v>767</v>
      </c>
      <c r="D63" s="267">
        <v>323632.81</v>
      </c>
      <c r="E63" s="267">
        <v>2491.54</v>
      </c>
      <c r="F63" s="267">
        <v>0</v>
      </c>
      <c r="G63" s="265">
        <v>0</v>
      </c>
      <c r="H63" s="265">
        <v>0</v>
      </c>
      <c r="I63" s="265">
        <v>0</v>
      </c>
      <c r="J63" s="265">
        <v>0</v>
      </c>
      <c r="K63" s="268">
        <f t="shared" si="19"/>
        <v>321141.27</v>
      </c>
      <c r="L63" s="245"/>
      <c r="M63" s="269">
        <v>2198</v>
      </c>
      <c r="N63" s="265" t="s">
        <v>1091</v>
      </c>
      <c r="O63" s="270">
        <v>114.94394808582896</v>
      </c>
      <c r="P63" s="271">
        <f t="shared" si="1"/>
        <v>6.6728176017347076</v>
      </c>
      <c r="Q63" s="272"/>
      <c r="R63" s="265">
        <f t="shared" si="2"/>
        <v>418.7</v>
      </c>
      <c r="S63" s="265">
        <v>0</v>
      </c>
      <c r="T63" s="273">
        <f t="shared" si="20"/>
        <v>0</v>
      </c>
      <c r="U63" s="274"/>
      <c r="V63" s="321"/>
      <c r="W63" s="357">
        <f t="shared" si="7"/>
        <v>0</v>
      </c>
      <c r="X63" s="138">
        <v>2198</v>
      </c>
      <c r="Y63" s="265" t="s">
        <v>145</v>
      </c>
      <c r="AA63" s="273">
        <v>18011.4283212749</v>
      </c>
      <c r="AD63" s="304" t="b">
        <f t="shared" si="12"/>
        <v>0</v>
      </c>
      <c r="AH63" s="380"/>
      <c r="AJ63" s="380"/>
    </row>
    <row r="64" spans="1:36" hidden="1" x14ac:dyDescent="0.45">
      <c r="A64" s="264">
        <v>2212</v>
      </c>
      <c r="B64" s="265" t="s">
        <v>146</v>
      </c>
      <c r="C64" s="266">
        <v>109</v>
      </c>
      <c r="D64" s="267">
        <v>80554.679999999993</v>
      </c>
      <c r="E64" s="267">
        <v>0</v>
      </c>
      <c r="F64" s="267">
        <v>0</v>
      </c>
      <c r="G64" s="265">
        <v>0</v>
      </c>
      <c r="H64" s="265">
        <v>0</v>
      </c>
      <c r="I64" s="265">
        <v>0</v>
      </c>
      <c r="J64" s="265">
        <v>0</v>
      </c>
      <c r="K64" s="268">
        <f t="shared" si="19"/>
        <v>80554.679999999993</v>
      </c>
      <c r="L64" s="245"/>
      <c r="M64" s="269">
        <v>2212</v>
      </c>
      <c r="N64" s="265" t="s">
        <v>1092</v>
      </c>
      <c r="O64" s="270">
        <v>159.31864731245471</v>
      </c>
      <c r="P64" s="271">
        <f t="shared" si="1"/>
        <v>0.68416347890670881</v>
      </c>
      <c r="Q64" s="272"/>
      <c r="R64" s="265">
        <f t="shared" si="2"/>
        <v>739.03</v>
      </c>
      <c r="S64" s="265">
        <f t="shared" ref="S64:S70" si="23">ROUND((R64-S$2),2)</f>
        <v>124.62</v>
      </c>
      <c r="T64" s="273">
        <f t="shared" si="20"/>
        <v>13583.58</v>
      </c>
      <c r="U64" s="275">
        <f t="shared" ref="U64:U70" si="24">T64*U$2</f>
        <v>7011.8392075402126</v>
      </c>
      <c r="V64" s="321"/>
      <c r="W64" s="357">
        <f t="shared" si="7"/>
        <v>0</v>
      </c>
      <c r="X64" s="138">
        <v>2212</v>
      </c>
      <c r="Y64" s="265" t="s">
        <v>146</v>
      </c>
      <c r="AA64" s="273">
        <v>15471.96873215005</v>
      </c>
      <c r="AD64" s="304" t="b">
        <f t="shared" si="12"/>
        <v>0</v>
      </c>
      <c r="AH64" s="380"/>
      <c r="AJ64" s="380"/>
    </row>
    <row r="65" spans="1:36" hidden="1" x14ac:dyDescent="0.45">
      <c r="A65" s="264">
        <v>2233</v>
      </c>
      <c r="B65" s="265" t="s">
        <v>149</v>
      </c>
      <c r="C65" s="266">
        <v>875</v>
      </c>
      <c r="D65" s="267">
        <v>621253.32999999996</v>
      </c>
      <c r="E65" s="267">
        <v>0</v>
      </c>
      <c r="F65" s="267">
        <v>0</v>
      </c>
      <c r="G65" s="265">
        <v>0</v>
      </c>
      <c r="H65" s="265">
        <v>0</v>
      </c>
      <c r="I65" s="265">
        <v>0</v>
      </c>
      <c r="J65" s="265">
        <v>0</v>
      </c>
      <c r="K65" s="268">
        <f t="shared" si="19"/>
        <v>621253.32999999996</v>
      </c>
      <c r="L65" s="245"/>
      <c r="M65" s="269">
        <v>2233</v>
      </c>
      <c r="N65" s="265" t="s">
        <v>1095</v>
      </c>
      <c r="O65" s="270">
        <v>265.43355840892696</v>
      </c>
      <c r="P65" s="271">
        <f t="shared" si="1"/>
        <v>3.2964935000870348</v>
      </c>
      <c r="Q65" s="272"/>
      <c r="R65" s="265">
        <f t="shared" si="2"/>
        <v>710</v>
      </c>
      <c r="S65" s="265">
        <f t="shared" si="23"/>
        <v>95.59</v>
      </c>
      <c r="T65" s="273">
        <f t="shared" si="20"/>
        <v>83641.25</v>
      </c>
      <c r="U65" s="275">
        <f t="shared" si="24"/>
        <v>43175.583764933312</v>
      </c>
      <c r="V65" s="321"/>
      <c r="W65" s="357">
        <f t="shared" si="7"/>
        <v>0</v>
      </c>
      <c r="X65" s="138">
        <v>2233</v>
      </c>
      <c r="Y65" s="265" t="s">
        <v>149</v>
      </c>
      <c r="AA65" s="273">
        <v>80859.943419282528</v>
      </c>
      <c r="AD65" s="304" t="b">
        <f t="shared" si="12"/>
        <v>0</v>
      </c>
      <c r="AH65" s="380"/>
      <c r="AJ65" s="380"/>
    </row>
    <row r="66" spans="1:36" hidden="1" x14ac:dyDescent="0.45">
      <c r="A66" s="264">
        <v>2394</v>
      </c>
      <c r="B66" s="265" t="s">
        <v>155</v>
      </c>
      <c r="C66" s="266">
        <v>428</v>
      </c>
      <c r="D66" s="267">
        <v>337327.48</v>
      </c>
      <c r="E66" s="267">
        <v>0</v>
      </c>
      <c r="F66" s="267">
        <v>0</v>
      </c>
      <c r="G66" s="265">
        <v>0</v>
      </c>
      <c r="H66" s="265">
        <v>0</v>
      </c>
      <c r="I66" s="265">
        <v>0</v>
      </c>
      <c r="J66" s="265">
        <v>0</v>
      </c>
      <c r="K66" s="268">
        <f t="shared" si="19"/>
        <v>337327.48</v>
      </c>
      <c r="L66" s="245"/>
      <c r="M66" s="269">
        <v>2394</v>
      </c>
      <c r="N66" s="265" t="s">
        <v>1100</v>
      </c>
      <c r="O66" s="270">
        <v>150.19295801376686</v>
      </c>
      <c r="P66" s="271">
        <f t="shared" si="1"/>
        <v>2.8496675587198239</v>
      </c>
      <c r="Q66" s="272"/>
      <c r="R66" s="265">
        <f t="shared" si="2"/>
        <v>788.15</v>
      </c>
      <c r="S66" s="265">
        <f t="shared" si="23"/>
        <v>173.74</v>
      </c>
      <c r="T66" s="273">
        <f t="shared" si="20"/>
        <v>74360.72</v>
      </c>
      <c r="U66" s="275">
        <f t="shared" si="24"/>
        <v>38384.977450489459</v>
      </c>
      <c r="V66" s="321"/>
      <c r="W66" s="357">
        <f t="shared" si="7"/>
        <v>0</v>
      </c>
      <c r="X66" s="138">
        <v>2394</v>
      </c>
      <c r="Y66" s="265" t="s">
        <v>155</v>
      </c>
      <c r="AA66" s="273">
        <v>97056.781116980812</v>
      </c>
      <c r="AD66" s="304" t="b">
        <f t="shared" si="12"/>
        <v>0</v>
      </c>
      <c r="AH66" s="380"/>
      <c r="AJ66" s="380"/>
    </row>
    <row r="67" spans="1:36" hidden="1" x14ac:dyDescent="0.45">
      <c r="A67" s="264">
        <v>2478</v>
      </c>
      <c r="B67" s="265" t="s">
        <v>163</v>
      </c>
      <c r="C67" s="266">
        <v>1783</v>
      </c>
      <c r="D67" s="267">
        <v>1277786.01</v>
      </c>
      <c r="E67" s="267">
        <v>1244</v>
      </c>
      <c r="F67" s="267">
        <v>0</v>
      </c>
      <c r="G67" s="265">
        <v>0</v>
      </c>
      <c r="H67" s="265">
        <v>0</v>
      </c>
      <c r="I67" s="265">
        <v>0</v>
      </c>
      <c r="J67" s="265">
        <v>0</v>
      </c>
      <c r="K67" s="268">
        <f t="shared" si="19"/>
        <v>1276542.01</v>
      </c>
      <c r="L67" s="245"/>
      <c r="M67" s="269">
        <v>2478</v>
      </c>
      <c r="N67" s="265" t="s">
        <v>1106</v>
      </c>
      <c r="O67" s="270">
        <v>612.64541683839855</v>
      </c>
      <c r="P67" s="271">
        <f t="shared" si="1"/>
        <v>2.9103294515795155</v>
      </c>
      <c r="Q67" s="272"/>
      <c r="R67" s="265">
        <f t="shared" si="2"/>
        <v>715.95</v>
      </c>
      <c r="S67" s="265">
        <f t="shared" si="23"/>
        <v>101.54</v>
      </c>
      <c r="T67" s="273">
        <f t="shared" si="20"/>
        <v>181045.82</v>
      </c>
      <c r="U67" s="275">
        <f t="shared" si="24"/>
        <v>93455.78846204521</v>
      </c>
      <c r="V67" s="321"/>
      <c r="W67" s="357">
        <f t="shared" si="7"/>
        <v>0</v>
      </c>
      <c r="X67" s="138">
        <v>2478</v>
      </c>
      <c r="Y67" s="265" t="s">
        <v>163</v>
      </c>
      <c r="AA67" s="273">
        <v>166621.47063837672</v>
      </c>
      <c r="AD67" s="304" t="b">
        <f t="shared" si="12"/>
        <v>0</v>
      </c>
      <c r="AH67" s="380"/>
      <c r="AJ67" s="380"/>
    </row>
    <row r="68" spans="1:36" hidden="1" x14ac:dyDescent="0.45">
      <c r="A68" s="305">
        <v>2525</v>
      </c>
      <c r="B68" s="306" t="s">
        <v>165</v>
      </c>
      <c r="C68" s="307">
        <v>361</v>
      </c>
      <c r="D68" s="307">
        <v>245627.25</v>
      </c>
      <c r="E68" s="307">
        <f t="shared" ref="E68:J68" si="25">E514+E515+E516</f>
        <v>0</v>
      </c>
      <c r="F68" s="307">
        <f t="shared" si="25"/>
        <v>0</v>
      </c>
      <c r="G68" s="307">
        <f t="shared" si="25"/>
        <v>0</v>
      </c>
      <c r="H68" s="307">
        <f t="shared" si="25"/>
        <v>0</v>
      </c>
      <c r="I68" s="307">
        <f t="shared" si="25"/>
        <v>0</v>
      </c>
      <c r="J68" s="307">
        <f t="shared" si="25"/>
        <v>0</v>
      </c>
      <c r="K68" s="308">
        <v>245627.25</v>
      </c>
      <c r="L68" s="309"/>
      <c r="M68" s="310">
        <v>2525</v>
      </c>
      <c r="N68" s="306" t="s">
        <v>165</v>
      </c>
      <c r="O68" s="311">
        <v>80.8</v>
      </c>
      <c r="P68" s="312">
        <f t="shared" si="1"/>
        <v>4.467821782178218</v>
      </c>
      <c r="Q68" s="313"/>
      <c r="R68" s="306">
        <f t="shared" si="2"/>
        <v>680.41</v>
      </c>
      <c r="S68" s="306">
        <f t="shared" si="23"/>
        <v>66</v>
      </c>
      <c r="T68" s="306">
        <v>35406.81</v>
      </c>
      <c r="U68" s="314">
        <f t="shared" si="24"/>
        <v>18276.982840453464</v>
      </c>
      <c r="V68" s="321"/>
      <c r="W68" s="357">
        <f t="shared" si="7"/>
        <v>0</v>
      </c>
      <c r="X68" s="138">
        <v>2525</v>
      </c>
      <c r="Y68" s="265" t="s">
        <v>165</v>
      </c>
      <c r="AA68" s="273">
        <v>36642.877126214873</v>
      </c>
      <c r="AD68" s="304" t="b">
        <f t="shared" si="12"/>
        <v>0</v>
      </c>
      <c r="AH68" s="380"/>
      <c r="AJ68" s="380"/>
    </row>
    <row r="69" spans="1:36" hidden="1" x14ac:dyDescent="0.45">
      <c r="A69" s="264">
        <v>2605</v>
      </c>
      <c r="B69" s="265" t="s">
        <v>173</v>
      </c>
      <c r="C69" s="266">
        <v>873</v>
      </c>
      <c r="D69" s="267">
        <v>563384.28</v>
      </c>
      <c r="E69" s="267">
        <v>0</v>
      </c>
      <c r="F69" s="267">
        <v>0</v>
      </c>
      <c r="G69" s="265">
        <v>0</v>
      </c>
      <c r="H69" s="265">
        <v>0</v>
      </c>
      <c r="I69" s="265">
        <v>0</v>
      </c>
      <c r="J69" s="265">
        <v>0</v>
      </c>
      <c r="K69" s="268">
        <f t="shared" ref="K69:K132" si="26">D69-E69-F69-G69-I69-J69</f>
        <v>563384.28</v>
      </c>
      <c r="L69" s="245"/>
      <c r="M69" s="269">
        <v>2605</v>
      </c>
      <c r="N69" s="265" t="s">
        <v>1115</v>
      </c>
      <c r="O69" s="270">
        <v>51.487990648385249</v>
      </c>
      <c r="P69" s="271">
        <f t="shared" ref="P69:P132" si="27">C69/O69</f>
        <v>16.95541016470758</v>
      </c>
      <c r="Q69" s="272"/>
      <c r="R69" s="265">
        <f t="shared" ref="R69:R132" si="28">ROUND((K69/C69),2)</f>
        <v>645.34</v>
      </c>
      <c r="S69" s="265">
        <f t="shared" si="23"/>
        <v>30.93</v>
      </c>
      <c r="T69" s="273">
        <f t="shared" ref="T69:T132" si="29">S69*C69</f>
        <v>27001.89</v>
      </c>
      <c r="U69" s="275">
        <f t="shared" si="24"/>
        <v>13938.366099341116</v>
      </c>
      <c r="V69" s="321"/>
      <c r="W69" s="357">
        <f t="shared" si="7"/>
        <v>0</v>
      </c>
      <c r="X69" s="138">
        <v>2605</v>
      </c>
      <c r="Y69" s="265" t="s">
        <v>173</v>
      </c>
      <c r="AA69" s="273">
        <v>39203.167258596441</v>
      </c>
      <c r="AD69" s="304" t="b">
        <f t="shared" si="12"/>
        <v>0</v>
      </c>
      <c r="AH69" s="380"/>
      <c r="AJ69" s="380"/>
    </row>
    <row r="70" spans="1:36" hidden="1" x14ac:dyDescent="0.45">
      <c r="A70" s="264">
        <v>2618</v>
      </c>
      <c r="B70" s="265" t="s">
        <v>175</v>
      </c>
      <c r="C70" s="266">
        <v>598</v>
      </c>
      <c r="D70" s="267">
        <v>648749.18999999994</v>
      </c>
      <c r="E70" s="267">
        <v>0</v>
      </c>
      <c r="F70" s="267">
        <v>0</v>
      </c>
      <c r="G70" s="265">
        <v>0</v>
      </c>
      <c r="H70" s="265">
        <v>0</v>
      </c>
      <c r="I70" s="265">
        <v>0</v>
      </c>
      <c r="J70" s="265">
        <v>0</v>
      </c>
      <c r="K70" s="268">
        <f t="shared" si="26"/>
        <v>648749.18999999994</v>
      </c>
      <c r="L70" s="245"/>
      <c r="M70" s="269">
        <v>2618</v>
      </c>
      <c r="N70" s="265" t="s">
        <v>1118</v>
      </c>
      <c r="O70" s="270">
        <v>480.98466162946698</v>
      </c>
      <c r="P70" s="271">
        <f t="shared" si="27"/>
        <v>1.2432828896749255</v>
      </c>
      <c r="Q70" s="272"/>
      <c r="R70" s="265">
        <f t="shared" si="28"/>
        <v>1084.8599999999999</v>
      </c>
      <c r="S70" s="265">
        <f t="shared" si="23"/>
        <v>470.45</v>
      </c>
      <c r="T70" s="273">
        <f t="shared" si="29"/>
        <v>281329.09999999998</v>
      </c>
      <c r="U70" s="275">
        <f t="shared" si="24"/>
        <v>145221.98224635929</v>
      </c>
      <c r="V70" s="321"/>
      <c r="W70" s="357">
        <f t="shared" ref="W70:W133" si="30">M70-X70</f>
        <v>0</v>
      </c>
      <c r="X70" s="138">
        <v>2618</v>
      </c>
      <c r="Y70" s="265" t="s">
        <v>175</v>
      </c>
      <c r="AA70" s="273">
        <v>263551.00301514537</v>
      </c>
      <c r="AD70" s="304" t="b">
        <f t="shared" si="12"/>
        <v>0</v>
      </c>
      <c r="AH70" s="380"/>
      <c r="AJ70" s="380"/>
    </row>
    <row r="71" spans="1:36" hidden="1" x14ac:dyDescent="0.45">
      <c r="A71" s="264">
        <v>2625</v>
      </c>
      <c r="B71" s="265" t="s">
        <v>176</v>
      </c>
      <c r="C71" s="266">
        <v>436</v>
      </c>
      <c r="D71" s="267">
        <v>257929.57</v>
      </c>
      <c r="E71" s="267">
        <v>0</v>
      </c>
      <c r="F71" s="267">
        <v>0</v>
      </c>
      <c r="G71" s="265">
        <v>0</v>
      </c>
      <c r="H71" s="265">
        <v>0</v>
      </c>
      <c r="I71" s="265">
        <v>0</v>
      </c>
      <c r="J71" s="265">
        <v>0</v>
      </c>
      <c r="K71" s="268">
        <f t="shared" si="26"/>
        <v>257929.57</v>
      </c>
      <c r="L71" s="245"/>
      <c r="M71" s="269">
        <v>2625</v>
      </c>
      <c r="N71" s="265" t="s">
        <v>1119</v>
      </c>
      <c r="O71" s="270">
        <v>52.608179442437574</v>
      </c>
      <c r="P71" s="271">
        <f t="shared" si="27"/>
        <v>8.287684626628435</v>
      </c>
      <c r="Q71" s="272"/>
      <c r="R71" s="265">
        <f t="shared" si="28"/>
        <v>591.58000000000004</v>
      </c>
      <c r="S71" s="265">
        <v>0</v>
      </c>
      <c r="T71" s="273">
        <f t="shared" si="29"/>
        <v>0</v>
      </c>
      <c r="U71" s="274"/>
      <c r="V71" s="321"/>
      <c r="W71" s="357">
        <f t="shared" si="30"/>
        <v>0</v>
      </c>
      <c r="X71" s="138">
        <v>2625</v>
      </c>
      <c r="Y71" s="265" t="s">
        <v>176</v>
      </c>
      <c r="AA71" s="273">
        <v>9437.1270146561565</v>
      </c>
      <c r="AD71" s="304" t="b">
        <f t="shared" si="12"/>
        <v>0</v>
      </c>
      <c r="AH71" s="380"/>
      <c r="AJ71" s="380"/>
    </row>
    <row r="72" spans="1:36" hidden="1" x14ac:dyDescent="0.45">
      <c r="A72" s="264">
        <v>2632</v>
      </c>
      <c r="B72" s="265" t="s">
        <v>177</v>
      </c>
      <c r="C72" s="266">
        <v>402</v>
      </c>
      <c r="D72" s="267">
        <v>306063.82</v>
      </c>
      <c r="E72" s="267">
        <v>0</v>
      </c>
      <c r="F72" s="267">
        <v>0</v>
      </c>
      <c r="G72" s="265">
        <v>0</v>
      </c>
      <c r="H72" s="265">
        <v>0</v>
      </c>
      <c r="I72" s="265">
        <v>0</v>
      </c>
      <c r="J72" s="265">
        <v>0</v>
      </c>
      <c r="K72" s="268">
        <f t="shared" si="26"/>
        <v>306063.82</v>
      </c>
      <c r="L72" s="245"/>
      <c r="M72" s="269">
        <v>2632</v>
      </c>
      <c r="N72" s="265" t="s">
        <v>1120</v>
      </c>
      <c r="O72" s="270">
        <v>97.347209578731636</v>
      </c>
      <c r="P72" s="271">
        <f t="shared" si="27"/>
        <v>4.1295482607015446</v>
      </c>
      <c r="Q72" s="272"/>
      <c r="R72" s="265">
        <f t="shared" si="28"/>
        <v>761.35</v>
      </c>
      <c r="S72" s="265">
        <f t="shared" ref="S72:S80" si="31">ROUND((R72-S$2),2)</f>
        <v>146.94</v>
      </c>
      <c r="T72" s="273">
        <f t="shared" si="29"/>
        <v>59069.88</v>
      </c>
      <c r="U72" s="275">
        <f t="shared" ref="U72:U80" si="32">T72*U$2</f>
        <v>30491.851232789548</v>
      </c>
      <c r="V72" s="321"/>
      <c r="W72" s="357">
        <f t="shared" si="30"/>
        <v>0</v>
      </c>
      <c r="X72" s="138">
        <v>2632</v>
      </c>
      <c r="Y72" s="265" t="s">
        <v>177</v>
      </c>
      <c r="AA72" s="273">
        <v>69229.924448625927</v>
      </c>
      <c r="AD72" s="304" t="b">
        <f t="shared" si="12"/>
        <v>0</v>
      </c>
      <c r="AH72" s="380"/>
      <c r="AJ72" s="380"/>
    </row>
    <row r="73" spans="1:36" hidden="1" x14ac:dyDescent="0.45">
      <c r="A73" s="264">
        <v>2660</v>
      </c>
      <c r="B73" s="265" t="s">
        <v>180</v>
      </c>
      <c r="C73" s="266">
        <v>334</v>
      </c>
      <c r="D73" s="267">
        <v>337015.26</v>
      </c>
      <c r="E73" s="267">
        <v>0</v>
      </c>
      <c r="F73" s="267">
        <v>0</v>
      </c>
      <c r="G73" s="265">
        <v>2636.03</v>
      </c>
      <c r="H73" s="265">
        <v>0</v>
      </c>
      <c r="I73" s="265">
        <v>0</v>
      </c>
      <c r="J73" s="265">
        <v>0</v>
      </c>
      <c r="K73" s="268">
        <f t="shared" si="26"/>
        <v>334379.23</v>
      </c>
      <c r="L73" s="245"/>
      <c r="M73" s="269">
        <v>2660</v>
      </c>
      <c r="N73" s="265" t="s">
        <v>1123</v>
      </c>
      <c r="O73" s="270">
        <v>88.135009665160624</v>
      </c>
      <c r="P73" s="271">
        <f t="shared" si="27"/>
        <v>3.7896404762298301</v>
      </c>
      <c r="Q73" s="272"/>
      <c r="R73" s="265">
        <f t="shared" si="28"/>
        <v>1001.14</v>
      </c>
      <c r="S73" s="265">
        <f t="shared" si="31"/>
        <v>386.73</v>
      </c>
      <c r="T73" s="273">
        <f t="shared" si="29"/>
        <v>129167.82</v>
      </c>
      <c r="U73" s="275">
        <f t="shared" si="32"/>
        <v>66676.383149986737</v>
      </c>
      <c r="V73" s="321"/>
      <c r="W73" s="357">
        <f t="shared" si="30"/>
        <v>0</v>
      </c>
      <c r="X73" s="138">
        <v>2660</v>
      </c>
      <c r="Y73" s="265" t="s">
        <v>180</v>
      </c>
      <c r="AA73" s="273">
        <v>18460.935323356716</v>
      </c>
      <c r="AD73" s="304" t="b">
        <f t="shared" si="12"/>
        <v>0</v>
      </c>
      <c r="AH73" s="380"/>
      <c r="AJ73" s="380"/>
    </row>
    <row r="74" spans="1:36" hidden="1" x14ac:dyDescent="0.45">
      <c r="A74" s="264">
        <v>5960</v>
      </c>
      <c r="B74" s="265" t="s">
        <v>386</v>
      </c>
      <c r="C74" s="266">
        <v>476</v>
      </c>
      <c r="D74" s="267">
        <v>461411.54</v>
      </c>
      <c r="E74" s="267">
        <v>0</v>
      </c>
      <c r="F74" s="267">
        <v>0</v>
      </c>
      <c r="G74" s="265">
        <v>0</v>
      </c>
      <c r="H74" s="265">
        <v>0</v>
      </c>
      <c r="I74" s="265">
        <v>0</v>
      </c>
      <c r="J74" s="265">
        <v>0</v>
      </c>
      <c r="K74" s="268">
        <f t="shared" si="26"/>
        <v>461411.54</v>
      </c>
      <c r="L74" s="245"/>
      <c r="M74" s="269">
        <v>5960</v>
      </c>
      <c r="N74" s="265" t="s">
        <v>1133</v>
      </c>
      <c r="O74" s="270">
        <v>147.8845197766862</v>
      </c>
      <c r="P74" s="271">
        <f t="shared" si="27"/>
        <v>3.2187276986041966</v>
      </c>
      <c r="Q74" s="272"/>
      <c r="R74" s="265">
        <f t="shared" si="28"/>
        <v>969.35</v>
      </c>
      <c r="S74" s="265">
        <f t="shared" si="31"/>
        <v>354.94</v>
      </c>
      <c r="T74" s="273">
        <f t="shared" si="29"/>
        <v>168951.44</v>
      </c>
      <c r="U74" s="275">
        <f t="shared" si="32"/>
        <v>87212.673769534813</v>
      </c>
      <c r="V74" s="321"/>
      <c r="W74" s="357">
        <f t="shared" si="30"/>
        <v>0</v>
      </c>
      <c r="X74" s="138">
        <v>5960</v>
      </c>
      <c r="Y74" s="265" t="s">
        <v>386</v>
      </c>
      <c r="AA74" s="273">
        <v>137014.28555975301</v>
      </c>
      <c r="AD74" s="304" t="b">
        <f t="shared" si="12"/>
        <v>0</v>
      </c>
      <c r="AH74" s="380"/>
      <c r="AJ74" s="380"/>
    </row>
    <row r="75" spans="1:36" hidden="1" x14ac:dyDescent="0.45">
      <c r="A75" s="264">
        <v>1848</v>
      </c>
      <c r="B75" s="265" t="s">
        <v>123</v>
      </c>
      <c r="C75" s="266">
        <v>533</v>
      </c>
      <c r="D75" s="267">
        <v>515998.08</v>
      </c>
      <c r="E75" s="267">
        <v>0</v>
      </c>
      <c r="F75" s="267">
        <v>0</v>
      </c>
      <c r="G75" s="265">
        <v>0</v>
      </c>
      <c r="H75" s="265">
        <v>0</v>
      </c>
      <c r="I75" s="265">
        <v>0</v>
      </c>
      <c r="J75" s="265">
        <v>0</v>
      </c>
      <c r="K75" s="268">
        <f t="shared" si="26"/>
        <v>515998.08</v>
      </c>
      <c r="L75" s="245"/>
      <c r="M75" s="269">
        <v>1848</v>
      </c>
      <c r="N75" s="265" t="s">
        <v>1137</v>
      </c>
      <c r="O75" s="270">
        <v>127.6</v>
      </c>
      <c r="P75" s="271">
        <f t="shared" si="27"/>
        <v>4.177115987460815</v>
      </c>
      <c r="Q75" s="272"/>
      <c r="R75" s="265">
        <f t="shared" si="28"/>
        <v>968.1</v>
      </c>
      <c r="S75" s="265">
        <f t="shared" si="31"/>
        <v>353.69</v>
      </c>
      <c r="T75" s="273">
        <f t="shared" si="29"/>
        <v>188516.77</v>
      </c>
      <c r="U75" s="275">
        <f t="shared" si="32"/>
        <v>97312.290218399008</v>
      </c>
      <c r="V75" s="321"/>
      <c r="W75" s="357">
        <f t="shared" si="30"/>
        <v>0</v>
      </c>
      <c r="X75" s="138">
        <v>1848</v>
      </c>
      <c r="Y75" s="265" t="s">
        <v>123</v>
      </c>
      <c r="AA75" s="273">
        <v>164550.43099671832</v>
      </c>
      <c r="AD75" s="304" t="b">
        <f t="shared" si="12"/>
        <v>0</v>
      </c>
      <c r="AH75" s="380"/>
      <c r="AJ75" s="380"/>
    </row>
    <row r="76" spans="1:36" hidden="1" x14ac:dyDescent="0.45">
      <c r="A76" s="264">
        <v>2856</v>
      </c>
      <c r="B76" s="265" t="s">
        <v>194</v>
      </c>
      <c r="C76" s="266">
        <v>813</v>
      </c>
      <c r="D76" s="267">
        <v>596911.81000000006</v>
      </c>
      <c r="E76" s="267">
        <v>0</v>
      </c>
      <c r="F76" s="267">
        <v>0</v>
      </c>
      <c r="G76" s="265">
        <v>0</v>
      </c>
      <c r="H76" s="265">
        <v>0</v>
      </c>
      <c r="I76" s="265">
        <v>0</v>
      </c>
      <c r="J76" s="265">
        <v>0</v>
      </c>
      <c r="K76" s="268">
        <f t="shared" si="26"/>
        <v>596911.81000000006</v>
      </c>
      <c r="L76" s="245"/>
      <c r="M76" s="269">
        <v>2856</v>
      </c>
      <c r="N76" s="265" t="s">
        <v>1139</v>
      </c>
      <c r="O76" s="270">
        <v>191.5574226560316</v>
      </c>
      <c r="P76" s="271">
        <f t="shared" si="27"/>
        <v>4.2441581679654163</v>
      </c>
      <c r="Q76" s="272"/>
      <c r="R76" s="265">
        <f t="shared" si="28"/>
        <v>734.21</v>
      </c>
      <c r="S76" s="265">
        <f t="shared" si="31"/>
        <v>119.8</v>
      </c>
      <c r="T76" s="273">
        <f t="shared" si="29"/>
        <v>97397.4</v>
      </c>
      <c r="U76" s="275">
        <f t="shared" si="32"/>
        <v>50276.503545639447</v>
      </c>
      <c r="V76" s="321"/>
      <c r="W76" s="357">
        <f t="shared" si="30"/>
        <v>0</v>
      </c>
      <c r="X76" s="138">
        <v>2856</v>
      </c>
      <c r="Y76" s="265" t="s">
        <v>194</v>
      </c>
      <c r="AA76" s="273">
        <v>122327.26769816173</v>
      </c>
      <c r="AD76" s="304" t="b">
        <f t="shared" si="12"/>
        <v>0</v>
      </c>
      <c r="AH76" s="380"/>
      <c r="AJ76" s="380"/>
    </row>
    <row r="77" spans="1:36" hidden="1" x14ac:dyDescent="0.45">
      <c r="A77" s="264">
        <v>2891</v>
      </c>
      <c r="B77" s="265" t="s">
        <v>198</v>
      </c>
      <c r="C77" s="266">
        <v>321</v>
      </c>
      <c r="D77" s="267">
        <v>419236.76</v>
      </c>
      <c r="E77" s="267">
        <v>0</v>
      </c>
      <c r="F77" s="267">
        <v>0</v>
      </c>
      <c r="G77" s="265">
        <v>0</v>
      </c>
      <c r="H77" s="265">
        <v>0</v>
      </c>
      <c r="I77" s="265">
        <v>0</v>
      </c>
      <c r="J77" s="265">
        <v>0</v>
      </c>
      <c r="K77" s="268">
        <f t="shared" si="26"/>
        <v>419236.76</v>
      </c>
      <c r="L77" s="245"/>
      <c r="M77" s="269">
        <v>2891</v>
      </c>
      <c r="N77" s="265" t="s">
        <v>1144</v>
      </c>
      <c r="O77" s="270">
        <v>182.24728715422233</v>
      </c>
      <c r="P77" s="271">
        <f t="shared" si="27"/>
        <v>1.7613430905468654</v>
      </c>
      <c r="Q77" s="272"/>
      <c r="R77" s="265">
        <f t="shared" si="28"/>
        <v>1306.03</v>
      </c>
      <c r="S77" s="265">
        <f t="shared" si="31"/>
        <v>691.62</v>
      </c>
      <c r="T77" s="273">
        <f t="shared" si="29"/>
        <v>222010.02</v>
      </c>
      <c r="U77" s="275">
        <f t="shared" si="32"/>
        <v>114601.49406141728</v>
      </c>
      <c r="V77" s="321"/>
      <c r="W77" s="357">
        <f t="shared" si="30"/>
        <v>0</v>
      </c>
      <c r="X77" s="138">
        <v>2891</v>
      </c>
      <c r="Y77" s="265" t="s">
        <v>198</v>
      </c>
      <c r="AA77" s="273">
        <v>203974.46140846028</v>
      </c>
      <c r="AD77" s="304" t="b">
        <f t="shared" si="12"/>
        <v>0</v>
      </c>
      <c r="AH77" s="380"/>
      <c r="AJ77" s="380"/>
    </row>
    <row r="78" spans="1:36" hidden="1" x14ac:dyDescent="0.45">
      <c r="A78" s="264">
        <v>3647</v>
      </c>
      <c r="B78" s="265" t="s">
        <v>244</v>
      </c>
      <c r="C78" s="266">
        <v>699</v>
      </c>
      <c r="D78" s="267">
        <v>968120.31</v>
      </c>
      <c r="E78" s="267">
        <v>0</v>
      </c>
      <c r="F78" s="267">
        <v>79233.600000000006</v>
      </c>
      <c r="G78" s="265">
        <v>0</v>
      </c>
      <c r="H78" s="265">
        <v>0</v>
      </c>
      <c r="I78" s="265">
        <v>0</v>
      </c>
      <c r="J78" s="265">
        <v>0</v>
      </c>
      <c r="K78" s="268">
        <f t="shared" si="26"/>
        <v>888886.71000000008</v>
      </c>
      <c r="L78" s="245"/>
      <c r="M78" s="269">
        <v>3647</v>
      </c>
      <c r="N78" s="265" t="s">
        <v>1146</v>
      </c>
      <c r="O78" s="270">
        <v>749.71267509515872</v>
      </c>
      <c r="P78" s="271">
        <f t="shared" si="27"/>
        <v>0.9323571859196299</v>
      </c>
      <c r="Q78" s="272"/>
      <c r="R78" s="265">
        <f t="shared" si="28"/>
        <v>1271.6500000000001</v>
      </c>
      <c r="S78" s="265">
        <f t="shared" si="31"/>
        <v>657.24</v>
      </c>
      <c r="T78" s="273">
        <f t="shared" si="29"/>
        <v>459410.76</v>
      </c>
      <c r="U78" s="275">
        <f t="shared" si="32"/>
        <v>237147.67236132498</v>
      </c>
      <c r="V78" s="321"/>
      <c r="W78" s="357">
        <f t="shared" si="30"/>
        <v>0</v>
      </c>
      <c r="X78" s="138">
        <v>3647</v>
      </c>
      <c r="Y78" s="265" t="s">
        <v>244</v>
      </c>
      <c r="AA78" s="273">
        <v>449189.15599204309</v>
      </c>
      <c r="AD78" s="304" t="b">
        <f t="shared" si="12"/>
        <v>0</v>
      </c>
      <c r="AH78" s="380"/>
      <c r="AJ78" s="380"/>
    </row>
    <row r="79" spans="1:36" hidden="1" x14ac:dyDescent="0.45">
      <c r="A79" s="264">
        <v>2940</v>
      </c>
      <c r="B79" s="265" t="s">
        <v>201</v>
      </c>
      <c r="C79" s="266">
        <v>221</v>
      </c>
      <c r="D79" s="267">
        <v>147315.19</v>
      </c>
      <c r="E79" s="267">
        <v>0</v>
      </c>
      <c r="F79" s="267">
        <v>0</v>
      </c>
      <c r="G79" s="265">
        <v>0</v>
      </c>
      <c r="H79" s="265">
        <v>0</v>
      </c>
      <c r="I79" s="265">
        <v>0</v>
      </c>
      <c r="J79" s="265">
        <v>0</v>
      </c>
      <c r="K79" s="268">
        <f t="shared" si="26"/>
        <v>147315.19</v>
      </c>
      <c r="L79" s="245"/>
      <c r="M79" s="269">
        <v>2940</v>
      </c>
      <c r="N79" s="265" t="s">
        <v>1148</v>
      </c>
      <c r="O79" s="270">
        <v>242.22904127340743</v>
      </c>
      <c r="P79" s="271">
        <f t="shared" si="27"/>
        <v>0.91235963631030559</v>
      </c>
      <c r="Q79" s="272"/>
      <c r="R79" s="265">
        <f t="shared" si="28"/>
        <v>666.58</v>
      </c>
      <c r="S79" s="265">
        <f t="shared" si="31"/>
        <v>52.17</v>
      </c>
      <c r="T79" s="273">
        <f t="shared" si="29"/>
        <v>11529.57</v>
      </c>
      <c r="U79" s="275">
        <f t="shared" si="32"/>
        <v>5951.5599696162135</v>
      </c>
      <c r="V79" s="321"/>
      <c r="W79" s="357">
        <f t="shared" si="30"/>
        <v>0</v>
      </c>
      <c r="X79" s="138">
        <v>2940</v>
      </c>
      <c r="Y79" s="265" t="s">
        <v>201</v>
      </c>
      <c r="AA79" s="273">
        <v>13670.012193668867</v>
      </c>
      <c r="AD79" s="304" t="b">
        <f t="shared" si="12"/>
        <v>0</v>
      </c>
      <c r="AH79" s="380"/>
      <c r="AJ79" s="380"/>
    </row>
    <row r="80" spans="1:36" hidden="1" x14ac:dyDescent="0.45">
      <c r="A80" s="264">
        <v>3094</v>
      </c>
      <c r="B80" s="265" t="s">
        <v>204</v>
      </c>
      <c r="C80" s="266">
        <v>88</v>
      </c>
      <c r="D80" s="267">
        <v>85310.64</v>
      </c>
      <c r="E80" s="267">
        <v>0</v>
      </c>
      <c r="F80" s="267">
        <v>0</v>
      </c>
      <c r="G80" s="265">
        <v>0</v>
      </c>
      <c r="H80" s="265">
        <v>0</v>
      </c>
      <c r="I80" s="265">
        <v>0</v>
      </c>
      <c r="J80" s="265">
        <v>0</v>
      </c>
      <c r="K80" s="268">
        <f t="shared" si="26"/>
        <v>85310.64</v>
      </c>
      <c r="L80" s="245"/>
      <c r="M80" s="269">
        <v>3094</v>
      </c>
      <c r="N80" s="265" t="s">
        <v>1151</v>
      </c>
      <c r="O80" s="270">
        <v>16.79</v>
      </c>
      <c r="P80" s="271">
        <f t="shared" si="27"/>
        <v>5.2412150089338896</v>
      </c>
      <c r="Q80" s="272"/>
      <c r="R80" s="265">
        <f t="shared" si="28"/>
        <v>969.44</v>
      </c>
      <c r="S80" s="265">
        <f t="shared" si="31"/>
        <v>355.03</v>
      </c>
      <c r="T80" s="273">
        <f t="shared" si="29"/>
        <v>31242.639999999999</v>
      </c>
      <c r="U80" s="275">
        <f t="shared" si="32"/>
        <v>16127.439754399365</v>
      </c>
      <c r="V80" s="321"/>
      <c r="W80" s="357">
        <f t="shared" si="30"/>
        <v>0</v>
      </c>
      <c r="X80" s="138">
        <v>3094</v>
      </c>
      <c r="Y80" s="265" t="s">
        <v>204</v>
      </c>
      <c r="AA80" s="273">
        <v>58325.996275790072</v>
      </c>
      <c r="AD80" s="304" t="b">
        <f t="shared" si="12"/>
        <v>0</v>
      </c>
      <c r="AH80" s="380"/>
      <c r="AJ80" s="380"/>
    </row>
    <row r="81" spans="1:36" hidden="1" x14ac:dyDescent="0.45">
      <c r="A81" s="264">
        <v>3206</v>
      </c>
      <c r="B81" s="265" t="s">
        <v>209</v>
      </c>
      <c r="C81" s="266">
        <v>555</v>
      </c>
      <c r="D81" s="267">
        <v>300740.42</v>
      </c>
      <c r="E81" s="267">
        <v>0</v>
      </c>
      <c r="F81" s="267">
        <v>0</v>
      </c>
      <c r="G81" s="265">
        <v>0</v>
      </c>
      <c r="H81" s="265">
        <v>0</v>
      </c>
      <c r="I81" s="265">
        <v>0</v>
      </c>
      <c r="J81" s="265">
        <v>0</v>
      </c>
      <c r="K81" s="268">
        <f t="shared" si="26"/>
        <v>300740.42</v>
      </c>
      <c r="L81" s="245"/>
      <c r="M81" s="269">
        <v>3206</v>
      </c>
      <c r="N81" s="265" t="s">
        <v>1155</v>
      </c>
      <c r="O81" s="270">
        <v>113.27477487134304</v>
      </c>
      <c r="P81" s="271">
        <f t="shared" si="27"/>
        <v>4.8995904042216498</v>
      </c>
      <c r="Q81" s="272"/>
      <c r="R81" s="265">
        <f t="shared" si="28"/>
        <v>541.87</v>
      </c>
      <c r="S81" s="265">
        <v>0</v>
      </c>
      <c r="T81" s="273">
        <f t="shared" si="29"/>
        <v>0</v>
      </c>
      <c r="U81" s="274"/>
      <c r="V81" s="321"/>
      <c r="W81" s="357">
        <f t="shared" si="30"/>
        <v>0</v>
      </c>
      <c r="X81" s="138">
        <v>3206</v>
      </c>
      <c r="Y81" s="265" t="s">
        <v>209</v>
      </c>
      <c r="AA81" s="273">
        <v>2754.4850991906792</v>
      </c>
      <c r="AD81" s="304" t="b">
        <f t="shared" si="12"/>
        <v>0</v>
      </c>
      <c r="AH81" s="380"/>
      <c r="AJ81" s="380"/>
    </row>
    <row r="82" spans="1:36" hidden="1" x14ac:dyDescent="0.45">
      <c r="A82" s="264">
        <v>3297</v>
      </c>
      <c r="B82" s="265" t="s">
        <v>215</v>
      </c>
      <c r="C82" s="266">
        <v>1283</v>
      </c>
      <c r="D82" s="267">
        <v>1221145.31</v>
      </c>
      <c r="E82" s="267">
        <v>0</v>
      </c>
      <c r="F82" s="267">
        <v>20382.04</v>
      </c>
      <c r="G82" s="265">
        <v>0</v>
      </c>
      <c r="H82" s="265">
        <v>0</v>
      </c>
      <c r="I82" s="265">
        <v>0</v>
      </c>
      <c r="J82" s="265">
        <v>0</v>
      </c>
      <c r="K82" s="268">
        <f t="shared" si="26"/>
        <v>1200763.27</v>
      </c>
      <c r="L82" s="245"/>
      <c r="M82" s="269">
        <v>3297</v>
      </c>
      <c r="N82" s="265" t="s">
        <v>1161</v>
      </c>
      <c r="O82" s="270">
        <v>445.38775845993496</v>
      </c>
      <c r="P82" s="271">
        <f t="shared" si="27"/>
        <v>2.8806359753495849</v>
      </c>
      <c r="Q82" s="272"/>
      <c r="R82" s="265">
        <f t="shared" si="28"/>
        <v>935.9</v>
      </c>
      <c r="S82" s="265">
        <f>ROUND((R82-S$2),2)</f>
        <v>321.49</v>
      </c>
      <c r="T82" s="273">
        <f t="shared" si="29"/>
        <v>412471.67</v>
      </c>
      <c r="U82" s="275">
        <f>T82*U$2</f>
        <v>212917.73065021061</v>
      </c>
      <c r="V82" s="321"/>
      <c r="W82" s="357">
        <f t="shared" si="30"/>
        <v>0</v>
      </c>
      <c r="X82" s="138">
        <v>3297</v>
      </c>
      <c r="Y82" s="265" t="s">
        <v>215</v>
      </c>
      <c r="AA82" s="273">
        <v>356044.0624104974</v>
      </c>
      <c r="AD82" s="304" t="b">
        <f t="shared" ref="AD82:AD145" si="33">IF(AA82=0,U82)</f>
        <v>0</v>
      </c>
      <c r="AH82" s="380"/>
      <c r="AJ82" s="380"/>
    </row>
    <row r="83" spans="1:36" hidden="1" x14ac:dyDescent="0.45">
      <c r="A83" s="264">
        <v>3304</v>
      </c>
      <c r="B83" s="265" t="s">
        <v>216</v>
      </c>
      <c r="C83" s="266">
        <v>655</v>
      </c>
      <c r="D83" s="267">
        <v>576961.43999999994</v>
      </c>
      <c r="E83" s="267">
        <v>200</v>
      </c>
      <c r="F83" s="267">
        <v>0</v>
      </c>
      <c r="G83" s="265">
        <v>0</v>
      </c>
      <c r="H83" s="265">
        <v>0</v>
      </c>
      <c r="I83" s="265">
        <v>0</v>
      </c>
      <c r="J83" s="265">
        <v>0</v>
      </c>
      <c r="K83" s="268">
        <f t="shared" si="26"/>
        <v>576761.43999999994</v>
      </c>
      <c r="L83" s="245"/>
      <c r="M83" s="269">
        <v>3304</v>
      </c>
      <c r="N83" s="265" t="s">
        <v>1163</v>
      </c>
      <c r="O83" s="270">
        <v>104.6084531906171</v>
      </c>
      <c r="P83" s="271">
        <f t="shared" si="27"/>
        <v>6.2614442716829171</v>
      </c>
      <c r="Q83" s="272"/>
      <c r="R83" s="265">
        <f t="shared" si="28"/>
        <v>880.55</v>
      </c>
      <c r="S83" s="265">
        <f>ROUND((R83-S$2),2)</f>
        <v>266.14</v>
      </c>
      <c r="T83" s="273">
        <f t="shared" si="29"/>
        <v>174321.69999999998</v>
      </c>
      <c r="U83" s="275">
        <f>T83*U$2</f>
        <v>89984.800088420176</v>
      </c>
      <c r="V83" s="321"/>
      <c r="W83" s="357">
        <f t="shared" si="30"/>
        <v>0</v>
      </c>
      <c r="X83" s="138">
        <v>3304</v>
      </c>
      <c r="Y83" s="265" t="s">
        <v>216</v>
      </c>
      <c r="AA83" s="273">
        <v>153464.64496904699</v>
      </c>
      <c r="AD83" s="304" t="b">
        <f t="shared" si="33"/>
        <v>0</v>
      </c>
      <c r="AH83" s="380"/>
      <c r="AJ83" s="380"/>
    </row>
    <row r="84" spans="1:36" hidden="1" x14ac:dyDescent="0.45">
      <c r="A84" s="264">
        <v>3428</v>
      </c>
      <c r="B84" s="265" t="s">
        <v>227</v>
      </c>
      <c r="C84" s="266">
        <v>808</v>
      </c>
      <c r="D84" s="267">
        <v>447820.56</v>
      </c>
      <c r="E84" s="267">
        <v>0</v>
      </c>
      <c r="F84" s="267">
        <v>90.72</v>
      </c>
      <c r="G84" s="265">
        <v>0</v>
      </c>
      <c r="H84" s="265">
        <v>0</v>
      </c>
      <c r="I84" s="265">
        <v>0</v>
      </c>
      <c r="J84" s="265">
        <v>0</v>
      </c>
      <c r="K84" s="268">
        <f t="shared" si="26"/>
        <v>447729.84</v>
      </c>
      <c r="L84" s="245"/>
      <c r="M84" s="269">
        <v>3428</v>
      </c>
      <c r="N84" s="265" t="s">
        <v>1174</v>
      </c>
      <c r="O84" s="270">
        <v>194.20858772436782</v>
      </c>
      <c r="P84" s="271">
        <f t="shared" si="27"/>
        <v>4.1604751338121098</v>
      </c>
      <c r="Q84" s="272"/>
      <c r="R84" s="265">
        <f t="shared" si="28"/>
        <v>554.12</v>
      </c>
      <c r="S84" s="265">
        <v>0</v>
      </c>
      <c r="T84" s="273">
        <f t="shared" si="29"/>
        <v>0</v>
      </c>
      <c r="U84" s="274"/>
      <c r="V84" s="321"/>
      <c r="W84" s="357">
        <f t="shared" si="30"/>
        <v>0</v>
      </c>
      <c r="X84" s="138">
        <v>3428</v>
      </c>
      <c r="Y84" s="265" t="s">
        <v>227</v>
      </c>
      <c r="AA84" s="273">
        <v>8546.037950371041</v>
      </c>
      <c r="AD84" s="304" t="b">
        <f t="shared" si="33"/>
        <v>0</v>
      </c>
      <c r="AH84" s="380"/>
      <c r="AJ84" s="380"/>
    </row>
    <row r="85" spans="1:36" hidden="1" x14ac:dyDescent="0.45">
      <c r="A85" s="264">
        <v>3434</v>
      </c>
      <c r="B85" s="265" t="s">
        <v>229</v>
      </c>
      <c r="C85" s="266">
        <v>887</v>
      </c>
      <c r="D85" s="267">
        <v>706880.72</v>
      </c>
      <c r="E85" s="267">
        <v>0</v>
      </c>
      <c r="F85" s="267">
        <v>0</v>
      </c>
      <c r="G85" s="265">
        <v>0</v>
      </c>
      <c r="H85" s="265">
        <v>0</v>
      </c>
      <c r="I85" s="265">
        <v>0</v>
      </c>
      <c r="J85" s="265">
        <v>0</v>
      </c>
      <c r="K85" s="268">
        <f t="shared" si="26"/>
        <v>706880.72</v>
      </c>
      <c r="L85" s="245"/>
      <c r="M85" s="269">
        <v>3434</v>
      </c>
      <c r="N85" s="265" t="s">
        <v>1176</v>
      </c>
      <c r="O85" s="270">
        <v>367.21093020915538</v>
      </c>
      <c r="P85" s="271">
        <f t="shared" si="27"/>
        <v>2.4155054412317849</v>
      </c>
      <c r="Q85" s="272"/>
      <c r="R85" s="265">
        <f t="shared" si="28"/>
        <v>796.93</v>
      </c>
      <c r="S85" s="265">
        <f t="shared" ref="S85:S98" si="34">ROUND((R85-S$2),2)</f>
        <v>182.52</v>
      </c>
      <c r="T85" s="273">
        <f t="shared" si="29"/>
        <v>161895.24000000002</v>
      </c>
      <c r="U85" s="275">
        <f t="shared" ref="U85:U98" si="35">T85*U$2</f>
        <v>83570.265816974075</v>
      </c>
      <c r="V85" s="321"/>
      <c r="W85" s="357">
        <f t="shared" si="30"/>
        <v>0</v>
      </c>
      <c r="X85" s="138">
        <v>3434</v>
      </c>
      <c r="Y85" s="265" t="s">
        <v>229</v>
      </c>
      <c r="AA85" s="273">
        <v>92520.321527931999</v>
      </c>
      <c r="AD85" s="304" t="b">
        <f t="shared" si="33"/>
        <v>0</v>
      </c>
      <c r="AH85" s="380"/>
      <c r="AJ85" s="380"/>
    </row>
    <row r="86" spans="1:36" hidden="1" x14ac:dyDescent="0.45">
      <c r="A86" s="264">
        <v>3484</v>
      </c>
      <c r="B86" s="265" t="s">
        <v>233</v>
      </c>
      <c r="C86" s="266">
        <v>137</v>
      </c>
      <c r="D86" s="267">
        <v>201674.48</v>
      </c>
      <c r="E86" s="267">
        <v>0</v>
      </c>
      <c r="F86" s="267">
        <v>0</v>
      </c>
      <c r="G86" s="265">
        <v>0</v>
      </c>
      <c r="H86" s="265">
        <v>0</v>
      </c>
      <c r="I86" s="265">
        <v>0</v>
      </c>
      <c r="J86" s="265">
        <v>0</v>
      </c>
      <c r="K86" s="268">
        <f t="shared" si="26"/>
        <v>201674.48</v>
      </c>
      <c r="L86" s="245"/>
      <c r="M86" s="269">
        <v>3484</v>
      </c>
      <c r="N86" s="265" t="s">
        <v>1180</v>
      </c>
      <c r="O86" s="270">
        <v>184.60689735396844</v>
      </c>
      <c r="P86" s="271">
        <f t="shared" si="27"/>
        <v>0.74211745045101885</v>
      </c>
      <c r="Q86" s="272"/>
      <c r="R86" s="265">
        <f t="shared" si="28"/>
        <v>1472.08</v>
      </c>
      <c r="S86" s="265">
        <f t="shared" si="34"/>
        <v>857.67</v>
      </c>
      <c r="T86" s="273">
        <f t="shared" si="29"/>
        <v>117500.79</v>
      </c>
      <c r="U86" s="275">
        <f t="shared" si="35"/>
        <v>60653.866376827675</v>
      </c>
      <c r="V86" s="321"/>
      <c r="W86" s="357">
        <f t="shared" si="30"/>
        <v>0</v>
      </c>
      <c r="X86" s="138">
        <v>3484</v>
      </c>
      <c r="Y86" s="265" t="s">
        <v>233</v>
      </c>
      <c r="AA86" s="273">
        <v>110194.0744398434</v>
      </c>
      <c r="AD86" s="304" t="b">
        <f t="shared" si="33"/>
        <v>0</v>
      </c>
      <c r="AH86" s="380"/>
      <c r="AJ86" s="380"/>
    </row>
    <row r="87" spans="1:36" hidden="1" x14ac:dyDescent="0.45">
      <c r="A87" s="264">
        <v>3500</v>
      </c>
      <c r="B87" s="265" t="s">
        <v>234</v>
      </c>
      <c r="C87" s="266">
        <v>2758</v>
      </c>
      <c r="D87" s="267">
        <v>1872991.4</v>
      </c>
      <c r="E87" s="267">
        <v>0</v>
      </c>
      <c r="F87" s="267">
        <v>0</v>
      </c>
      <c r="G87" s="265">
        <v>0</v>
      </c>
      <c r="H87" s="265">
        <v>0</v>
      </c>
      <c r="I87" s="265">
        <v>0</v>
      </c>
      <c r="J87" s="265">
        <v>0</v>
      </c>
      <c r="K87" s="268">
        <f t="shared" si="26"/>
        <v>1872991.4</v>
      </c>
      <c r="L87" s="245"/>
      <c r="M87" s="269">
        <v>3500</v>
      </c>
      <c r="N87" s="265" t="s">
        <v>1181</v>
      </c>
      <c r="O87" s="270">
        <v>570.68196869149972</v>
      </c>
      <c r="P87" s="271">
        <f t="shared" si="27"/>
        <v>4.8328143367202205</v>
      </c>
      <c r="Q87" s="272"/>
      <c r="R87" s="265">
        <f t="shared" si="28"/>
        <v>679.11</v>
      </c>
      <c r="S87" s="265">
        <f t="shared" si="34"/>
        <v>64.7</v>
      </c>
      <c r="T87" s="273">
        <f t="shared" si="29"/>
        <v>178442.6</v>
      </c>
      <c r="U87" s="275">
        <f t="shared" si="35"/>
        <v>92112.007215727746</v>
      </c>
      <c r="V87" s="321"/>
      <c r="W87" s="357">
        <f t="shared" si="30"/>
        <v>0</v>
      </c>
      <c r="X87" s="138">
        <v>3500</v>
      </c>
      <c r="Y87" s="265" t="s">
        <v>234</v>
      </c>
      <c r="AA87" s="273">
        <v>262831.40320127225</v>
      </c>
      <c r="AD87" s="304" t="b">
        <f t="shared" si="33"/>
        <v>0</v>
      </c>
      <c r="AH87" s="380"/>
      <c r="AJ87" s="380"/>
    </row>
    <row r="88" spans="1:36" hidden="1" x14ac:dyDescent="0.45">
      <c r="A88" s="264">
        <v>3640</v>
      </c>
      <c r="B88" s="265" t="s">
        <v>243</v>
      </c>
      <c r="C88" s="266">
        <v>549</v>
      </c>
      <c r="D88" s="267">
        <v>629327.29</v>
      </c>
      <c r="E88" s="267">
        <v>0</v>
      </c>
      <c r="F88" s="267">
        <v>0</v>
      </c>
      <c r="G88" s="265">
        <v>105478.39</v>
      </c>
      <c r="H88" s="265">
        <v>0</v>
      </c>
      <c r="I88" s="265">
        <v>0</v>
      </c>
      <c r="J88" s="265">
        <v>0</v>
      </c>
      <c r="K88" s="268">
        <f t="shared" si="26"/>
        <v>523848.9</v>
      </c>
      <c r="L88" s="245"/>
      <c r="M88" s="269">
        <v>3640</v>
      </c>
      <c r="N88" s="265" t="s">
        <v>1187</v>
      </c>
      <c r="O88" s="270">
        <v>249.67</v>
      </c>
      <c r="P88" s="271">
        <f t="shared" si="27"/>
        <v>2.1989025513678055</v>
      </c>
      <c r="Q88" s="272"/>
      <c r="R88" s="265">
        <f t="shared" si="28"/>
        <v>954.19</v>
      </c>
      <c r="S88" s="265">
        <f t="shared" si="34"/>
        <v>339.78</v>
      </c>
      <c r="T88" s="273">
        <f t="shared" si="29"/>
        <v>186539.21999999997</v>
      </c>
      <c r="U88" s="275">
        <f t="shared" si="35"/>
        <v>96291.479605521454</v>
      </c>
      <c r="V88" s="321"/>
      <c r="W88" s="357">
        <f t="shared" si="30"/>
        <v>0</v>
      </c>
      <c r="X88" s="138">
        <v>3640</v>
      </c>
      <c r="Y88" s="265" t="s">
        <v>243</v>
      </c>
      <c r="AA88" s="273">
        <v>188083.98118319653</v>
      </c>
      <c r="AD88" s="304" t="b">
        <f t="shared" si="33"/>
        <v>0</v>
      </c>
      <c r="AH88" s="380"/>
      <c r="AJ88" s="380"/>
    </row>
    <row r="89" spans="1:36" hidden="1" x14ac:dyDescent="0.45">
      <c r="A89" s="264">
        <v>3689</v>
      </c>
      <c r="B89" s="265" t="s">
        <v>250</v>
      </c>
      <c r="C89" s="266">
        <v>718</v>
      </c>
      <c r="D89" s="267">
        <v>519011.77</v>
      </c>
      <c r="E89" s="267">
        <v>0</v>
      </c>
      <c r="F89" s="267">
        <v>0</v>
      </c>
      <c r="G89" s="265">
        <v>0</v>
      </c>
      <c r="H89" s="265">
        <v>0</v>
      </c>
      <c r="I89" s="265">
        <v>0</v>
      </c>
      <c r="J89" s="265">
        <v>0</v>
      </c>
      <c r="K89" s="268">
        <f t="shared" si="26"/>
        <v>519011.77</v>
      </c>
      <c r="L89" s="245"/>
      <c r="M89" s="269">
        <v>3689</v>
      </c>
      <c r="N89" s="265" t="s">
        <v>1192</v>
      </c>
      <c r="O89" s="270">
        <v>177.54244089634392</v>
      </c>
      <c r="P89" s="271">
        <f t="shared" si="27"/>
        <v>4.0441034626711927</v>
      </c>
      <c r="Q89" s="272"/>
      <c r="R89" s="265">
        <f t="shared" si="28"/>
        <v>722.86</v>
      </c>
      <c r="S89" s="265">
        <f t="shared" si="34"/>
        <v>108.45</v>
      </c>
      <c r="T89" s="273">
        <f t="shared" si="29"/>
        <v>77867.100000000006</v>
      </c>
      <c r="U89" s="275">
        <f t="shared" si="35"/>
        <v>40194.96957042654</v>
      </c>
      <c r="V89" s="321"/>
      <c r="W89" s="357">
        <f t="shared" si="30"/>
        <v>0</v>
      </c>
      <c r="X89" s="138">
        <v>3689</v>
      </c>
      <c r="Y89" s="265" t="s">
        <v>250</v>
      </c>
      <c r="AA89" s="273">
        <v>79204.750997588038</v>
      </c>
      <c r="AD89" s="304" t="b">
        <f t="shared" si="33"/>
        <v>0</v>
      </c>
      <c r="AH89" s="380"/>
      <c r="AJ89" s="380"/>
    </row>
    <row r="90" spans="1:36" hidden="1" x14ac:dyDescent="0.45">
      <c r="A90" s="264">
        <v>3906</v>
      </c>
      <c r="B90" s="265" t="s">
        <v>261</v>
      </c>
      <c r="C90" s="266">
        <v>1193</v>
      </c>
      <c r="D90" s="267">
        <v>811249.42</v>
      </c>
      <c r="E90" s="267">
        <v>0</v>
      </c>
      <c r="F90" s="267">
        <v>0</v>
      </c>
      <c r="G90" s="265">
        <v>0</v>
      </c>
      <c r="H90" s="265">
        <v>0</v>
      </c>
      <c r="I90" s="265">
        <v>0</v>
      </c>
      <c r="J90" s="265">
        <v>0</v>
      </c>
      <c r="K90" s="268">
        <f t="shared" si="26"/>
        <v>811249.42</v>
      </c>
      <c r="L90" s="245"/>
      <c r="M90" s="269">
        <v>3906</v>
      </c>
      <c r="N90" s="265" t="s">
        <v>1201</v>
      </c>
      <c r="O90" s="270">
        <v>161.78622758807762</v>
      </c>
      <c r="P90" s="271">
        <f t="shared" si="27"/>
        <v>7.3739280393970619</v>
      </c>
      <c r="Q90" s="272"/>
      <c r="R90" s="265">
        <f t="shared" si="28"/>
        <v>680.01</v>
      </c>
      <c r="S90" s="265">
        <f t="shared" si="34"/>
        <v>65.599999999999994</v>
      </c>
      <c r="T90" s="273">
        <f t="shared" si="29"/>
        <v>78260.799999999988</v>
      </c>
      <c r="U90" s="275">
        <f t="shared" si="35"/>
        <v>40398.197371640097</v>
      </c>
      <c r="V90" s="321"/>
      <c r="W90" s="357">
        <f t="shared" si="30"/>
        <v>0</v>
      </c>
      <c r="X90" s="138">
        <v>3906</v>
      </c>
      <c r="Y90" s="265" t="s">
        <v>261</v>
      </c>
      <c r="AA90" s="273">
        <v>92606.146760128206</v>
      </c>
      <c r="AD90" s="304" t="b">
        <f t="shared" si="33"/>
        <v>0</v>
      </c>
      <c r="AH90" s="380"/>
      <c r="AJ90" s="380"/>
    </row>
    <row r="91" spans="1:36" hidden="1" x14ac:dyDescent="0.45">
      <c r="A91" s="264">
        <v>3948</v>
      </c>
      <c r="B91" s="265" t="s">
        <v>266</v>
      </c>
      <c r="C91" s="266">
        <v>605</v>
      </c>
      <c r="D91" s="267">
        <v>394264.73</v>
      </c>
      <c r="E91" s="267">
        <v>0</v>
      </c>
      <c r="F91" s="267">
        <v>0</v>
      </c>
      <c r="G91" s="265">
        <v>0</v>
      </c>
      <c r="H91" s="265">
        <v>0</v>
      </c>
      <c r="I91" s="265">
        <v>0</v>
      </c>
      <c r="J91" s="265">
        <v>0</v>
      </c>
      <c r="K91" s="268">
        <f t="shared" si="26"/>
        <v>394264.73</v>
      </c>
      <c r="L91" s="245"/>
      <c r="M91" s="269">
        <v>3948</v>
      </c>
      <c r="N91" s="265" t="s">
        <v>1208</v>
      </c>
      <c r="O91" s="270">
        <v>113.86445424379572</v>
      </c>
      <c r="P91" s="271">
        <f t="shared" si="27"/>
        <v>5.3133350879163013</v>
      </c>
      <c r="Q91" s="272"/>
      <c r="R91" s="265">
        <f t="shared" si="28"/>
        <v>651.67999999999995</v>
      </c>
      <c r="S91" s="265">
        <f t="shared" si="34"/>
        <v>37.270000000000003</v>
      </c>
      <c r="T91" s="273">
        <f t="shared" si="29"/>
        <v>22548.350000000002</v>
      </c>
      <c r="U91" s="275">
        <f t="shared" si="35"/>
        <v>11639.450321295222</v>
      </c>
      <c r="V91" s="321"/>
      <c r="W91" s="357">
        <f t="shared" si="30"/>
        <v>0</v>
      </c>
      <c r="X91" s="138">
        <v>3948</v>
      </c>
      <c r="Y91" s="265" t="s">
        <v>266</v>
      </c>
      <c r="AA91" s="273">
        <v>55720.769867609109</v>
      </c>
      <c r="AD91" s="304" t="b">
        <f t="shared" si="33"/>
        <v>0</v>
      </c>
      <c r="AH91" s="380"/>
      <c r="AJ91" s="380"/>
    </row>
    <row r="92" spans="1:36" hidden="1" x14ac:dyDescent="0.45">
      <c r="A92" s="264">
        <v>2016</v>
      </c>
      <c r="B92" s="265" t="s">
        <v>135</v>
      </c>
      <c r="C92" s="266">
        <v>462</v>
      </c>
      <c r="D92" s="267">
        <v>316865.09999999998</v>
      </c>
      <c r="E92" s="267">
        <v>0</v>
      </c>
      <c r="F92" s="267">
        <v>0</v>
      </c>
      <c r="G92" s="265">
        <v>0</v>
      </c>
      <c r="H92" s="265">
        <v>0</v>
      </c>
      <c r="I92" s="265">
        <v>0</v>
      </c>
      <c r="J92" s="265">
        <v>0</v>
      </c>
      <c r="K92" s="268">
        <f t="shared" si="26"/>
        <v>316865.09999999998</v>
      </c>
      <c r="L92" s="245"/>
      <c r="M92" s="269">
        <v>2016</v>
      </c>
      <c r="N92" s="265" t="s">
        <v>1215</v>
      </c>
      <c r="O92" s="270">
        <v>148.69643670139016</v>
      </c>
      <c r="P92" s="271">
        <f t="shared" si="27"/>
        <v>3.1070011511290021</v>
      </c>
      <c r="Q92" s="272"/>
      <c r="R92" s="265">
        <f t="shared" si="28"/>
        <v>685.86</v>
      </c>
      <c r="S92" s="265">
        <f t="shared" si="34"/>
        <v>71.45</v>
      </c>
      <c r="T92" s="273">
        <f t="shared" si="29"/>
        <v>33009.9</v>
      </c>
      <c r="U92" s="275">
        <f t="shared" si="35"/>
        <v>17039.698743407971</v>
      </c>
      <c r="V92" s="321"/>
      <c r="W92" s="357">
        <f t="shared" si="30"/>
        <v>0</v>
      </c>
      <c r="X92" s="138">
        <v>2016</v>
      </c>
      <c r="Y92" s="265" t="s">
        <v>135</v>
      </c>
      <c r="AA92" s="273">
        <v>118504.88422292081</v>
      </c>
      <c r="AD92" s="304" t="b">
        <f t="shared" si="33"/>
        <v>0</v>
      </c>
      <c r="AH92" s="380"/>
      <c r="AJ92" s="380"/>
    </row>
    <row r="93" spans="1:36" hidden="1" x14ac:dyDescent="0.45">
      <c r="A93" s="264">
        <v>616</v>
      </c>
      <c r="B93" s="265" t="s">
        <v>53</v>
      </c>
      <c r="C93" s="266">
        <v>137</v>
      </c>
      <c r="D93" s="267">
        <v>278527.84000000003</v>
      </c>
      <c r="E93" s="267">
        <v>0</v>
      </c>
      <c r="F93" s="267">
        <v>0</v>
      </c>
      <c r="G93" s="265">
        <v>0</v>
      </c>
      <c r="H93" s="265">
        <v>0</v>
      </c>
      <c r="I93" s="265">
        <v>0</v>
      </c>
      <c r="J93" s="265">
        <v>0</v>
      </c>
      <c r="K93" s="268">
        <f t="shared" si="26"/>
        <v>278527.84000000003</v>
      </c>
      <c r="L93" s="245"/>
      <c r="M93" s="269">
        <v>616</v>
      </c>
      <c r="N93" s="265" t="s">
        <v>1218</v>
      </c>
      <c r="O93" s="270">
        <v>265.7</v>
      </c>
      <c r="P93" s="271">
        <f t="shared" si="27"/>
        <v>0.51561911930748971</v>
      </c>
      <c r="Q93" s="272"/>
      <c r="R93" s="265">
        <f t="shared" si="28"/>
        <v>2033.05</v>
      </c>
      <c r="S93" s="265">
        <f t="shared" si="34"/>
        <v>1418.64</v>
      </c>
      <c r="T93" s="273">
        <f t="shared" si="29"/>
        <v>194353.68000000002</v>
      </c>
      <c r="U93" s="275">
        <f t="shared" si="35"/>
        <v>100325.30110278176</v>
      </c>
      <c r="V93" s="321"/>
      <c r="W93" s="357">
        <f t="shared" si="30"/>
        <v>0</v>
      </c>
      <c r="X93" s="138">
        <v>616</v>
      </c>
      <c r="Y93" s="265" t="s">
        <v>53</v>
      </c>
      <c r="AA93" s="273">
        <v>167694.54483169242</v>
      </c>
      <c r="AD93" s="304" t="b">
        <f t="shared" si="33"/>
        <v>0</v>
      </c>
      <c r="AH93" s="380"/>
      <c r="AJ93" s="380"/>
    </row>
    <row r="94" spans="1:36" hidden="1" x14ac:dyDescent="0.45">
      <c r="A94" s="264">
        <v>1526</v>
      </c>
      <c r="B94" s="265" t="s">
        <v>105</v>
      </c>
      <c r="C94" s="266">
        <v>1257</v>
      </c>
      <c r="D94" s="267">
        <v>1069235.07</v>
      </c>
      <c r="E94" s="267">
        <v>0</v>
      </c>
      <c r="F94" s="267">
        <v>0</v>
      </c>
      <c r="G94" s="265">
        <v>0</v>
      </c>
      <c r="H94" s="265">
        <v>0</v>
      </c>
      <c r="I94" s="265">
        <v>0</v>
      </c>
      <c r="J94" s="265">
        <v>0</v>
      </c>
      <c r="K94" s="268">
        <f t="shared" si="26"/>
        <v>1069235.07</v>
      </c>
      <c r="L94" s="245"/>
      <c r="M94" s="269">
        <v>1526</v>
      </c>
      <c r="N94" s="265" t="s">
        <v>1220</v>
      </c>
      <c r="O94" s="270">
        <v>473.91527288763501</v>
      </c>
      <c r="P94" s="271">
        <f t="shared" si="27"/>
        <v>2.6523728436539202</v>
      </c>
      <c r="Q94" s="272"/>
      <c r="R94" s="265">
        <f t="shared" si="28"/>
        <v>850.62</v>
      </c>
      <c r="S94" s="265">
        <f t="shared" si="34"/>
        <v>236.21</v>
      </c>
      <c r="T94" s="273">
        <f t="shared" si="29"/>
        <v>296915.97000000003</v>
      </c>
      <c r="U94" s="275">
        <f t="shared" si="35"/>
        <v>153267.91904570325</v>
      </c>
      <c r="V94" s="321"/>
      <c r="W94" s="357">
        <f t="shared" si="30"/>
        <v>0</v>
      </c>
      <c r="X94" s="138">
        <v>1526</v>
      </c>
      <c r="Y94" s="265" t="s">
        <v>105</v>
      </c>
      <c r="AA94" s="273">
        <v>277066.65706505615</v>
      </c>
      <c r="AD94" s="304" t="b">
        <f t="shared" si="33"/>
        <v>0</v>
      </c>
      <c r="AH94" s="380"/>
      <c r="AJ94" s="380"/>
    </row>
    <row r="95" spans="1:36" hidden="1" x14ac:dyDescent="0.45">
      <c r="A95" s="264">
        <v>3654</v>
      </c>
      <c r="B95" s="265" t="s">
        <v>245</v>
      </c>
      <c r="C95" s="266">
        <v>366</v>
      </c>
      <c r="D95" s="267">
        <v>314114.83</v>
      </c>
      <c r="E95" s="267">
        <v>0</v>
      </c>
      <c r="F95" s="267">
        <v>0</v>
      </c>
      <c r="G95" s="265">
        <v>0</v>
      </c>
      <c r="H95" s="265">
        <v>0</v>
      </c>
      <c r="I95" s="265">
        <v>0</v>
      </c>
      <c r="J95" s="265">
        <v>0</v>
      </c>
      <c r="K95" s="268">
        <f t="shared" si="26"/>
        <v>314114.83</v>
      </c>
      <c r="L95" s="245"/>
      <c r="M95" s="269">
        <v>3654</v>
      </c>
      <c r="N95" s="265" t="s">
        <v>1221</v>
      </c>
      <c r="O95" s="270">
        <v>418.83876664224312</v>
      </c>
      <c r="P95" s="271">
        <f t="shared" si="27"/>
        <v>0.8738446131291947</v>
      </c>
      <c r="Q95" s="272"/>
      <c r="R95" s="265">
        <f t="shared" si="28"/>
        <v>858.24</v>
      </c>
      <c r="S95" s="265">
        <f t="shared" si="34"/>
        <v>243.83</v>
      </c>
      <c r="T95" s="273">
        <f t="shared" si="29"/>
        <v>89241.78</v>
      </c>
      <c r="U95" s="275">
        <f t="shared" si="35"/>
        <v>46066.575376644301</v>
      </c>
      <c r="V95" s="321"/>
      <c r="W95" s="357">
        <f t="shared" si="30"/>
        <v>0</v>
      </c>
      <c r="X95" s="138">
        <v>3654</v>
      </c>
      <c r="Y95" s="265" t="s">
        <v>245</v>
      </c>
      <c r="AA95" s="273">
        <v>83987.935856216791</v>
      </c>
      <c r="AD95" s="304" t="b">
        <f t="shared" si="33"/>
        <v>0</v>
      </c>
      <c r="AH95" s="380"/>
      <c r="AJ95" s="380"/>
    </row>
    <row r="96" spans="1:36" hidden="1" x14ac:dyDescent="0.45">
      <c r="A96" s="264">
        <v>3990</v>
      </c>
      <c r="B96" s="265" t="s">
        <v>272</v>
      </c>
      <c r="C96" s="266">
        <v>713</v>
      </c>
      <c r="D96" s="267">
        <v>713848.53</v>
      </c>
      <c r="E96" s="267">
        <v>0</v>
      </c>
      <c r="F96" s="267">
        <v>0</v>
      </c>
      <c r="G96" s="265">
        <v>0</v>
      </c>
      <c r="H96" s="265">
        <v>0</v>
      </c>
      <c r="I96" s="265">
        <v>0</v>
      </c>
      <c r="J96" s="265">
        <v>0</v>
      </c>
      <c r="K96" s="268">
        <f t="shared" si="26"/>
        <v>713848.53</v>
      </c>
      <c r="L96" s="245"/>
      <c r="M96" s="269">
        <v>3990</v>
      </c>
      <c r="N96" s="265" t="s">
        <v>1222</v>
      </c>
      <c r="O96" s="270">
        <v>150.35342967912592</v>
      </c>
      <c r="P96" s="271">
        <f t="shared" si="27"/>
        <v>4.7421598664003621</v>
      </c>
      <c r="Q96" s="272"/>
      <c r="R96" s="265">
        <f t="shared" si="28"/>
        <v>1001.19</v>
      </c>
      <c r="S96" s="265">
        <f t="shared" si="34"/>
        <v>386.78</v>
      </c>
      <c r="T96" s="273">
        <f t="shared" si="29"/>
        <v>275774.13999999996</v>
      </c>
      <c r="U96" s="275">
        <f t="shared" si="35"/>
        <v>142354.51385258403</v>
      </c>
      <c r="V96" s="321"/>
      <c r="W96" s="357">
        <f t="shared" si="30"/>
        <v>0</v>
      </c>
      <c r="X96" s="138">
        <v>3990</v>
      </c>
      <c r="Y96" s="265" t="s">
        <v>272</v>
      </c>
      <c r="AA96" s="273">
        <v>242035.80943852075</v>
      </c>
      <c r="AD96" s="304" t="b">
        <f t="shared" si="33"/>
        <v>0</v>
      </c>
      <c r="AH96" s="380"/>
      <c r="AJ96" s="380"/>
    </row>
    <row r="97" spans="1:36" hidden="1" x14ac:dyDescent="0.45">
      <c r="A97" s="264">
        <v>4011</v>
      </c>
      <c r="B97" s="265" t="s">
        <v>273</v>
      </c>
      <c r="C97" s="266">
        <v>87</v>
      </c>
      <c r="D97" s="267">
        <v>58958.05</v>
      </c>
      <c r="E97" s="267">
        <v>0</v>
      </c>
      <c r="F97" s="267">
        <v>0</v>
      </c>
      <c r="G97" s="265">
        <v>0</v>
      </c>
      <c r="H97" s="265">
        <v>0</v>
      </c>
      <c r="I97" s="265">
        <v>0</v>
      </c>
      <c r="J97" s="265">
        <v>0</v>
      </c>
      <c r="K97" s="268">
        <f t="shared" si="26"/>
        <v>58958.05</v>
      </c>
      <c r="L97" s="245"/>
      <c r="M97" s="269">
        <v>4011</v>
      </c>
      <c r="N97" s="265" t="s">
        <v>1223</v>
      </c>
      <c r="O97" s="270">
        <v>12</v>
      </c>
      <c r="P97" s="271">
        <f t="shared" si="27"/>
        <v>7.25</v>
      </c>
      <c r="Q97" s="272"/>
      <c r="R97" s="265">
        <f t="shared" si="28"/>
        <v>677.68</v>
      </c>
      <c r="S97" s="265">
        <f t="shared" si="34"/>
        <v>63.27</v>
      </c>
      <c r="T97" s="273">
        <f t="shared" si="29"/>
        <v>5504.4900000000007</v>
      </c>
      <c r="U97" s="275">
        <f t="shared" si="35"/>
        <v>2841.415797566844</v>
      </c>
      <c r="V97" s="321"/>
      <c r="W97" s="357">
        <f t="shared" si="30"/>
        <v>0</v>
      </c>
      <c r="X97" s="138">
        <v>4011</v>
      </c>
      <c r="Y97" s="265" t="s">
        <v>273</v>
      </c>
      <c r="AA97" s="273">
        <v>2632.0303536587539</v>
      </c>
      <c r="AD97" s="304" t="b">
        <f t="shared" si="33"/>
        <v>0</v>
      </c>
      <c r="AH97" s="380"/>
      <c r="AJ97" s="380"/>
    </row>
    <row r="98" spans="1:36" hidden="1" x14ac:dyDescent="0.45">
      <c r="A98" s="264">
        <v>4207</v>
      </c>
      <c r="B98" s="265" t="s">
        <v>287</v>
      </c>
      <c r="C98" s="266">
        <v>510</v>
      </c>
      <c r="D98" s="267">
        <v>421734.21</v>
      </c>
      <c r="E98" s="267">
        <v>0</v>
      </c>
      <c r="F98" s="267">
        <v>0</v>
      </c>
      <c r="G98" s="265">
        <v>0</v>
      </c>
      <c r="H98" s="265">
        <v>0</v>
      </c>
      <c r="I98" s="265">
        <v>0</v>
      </c>
      <c r="J98" s="265">
        <v>0</v>
      </c>
      <c r="K98" s="268">
        <f t="shared" si="26"/>
        <v>421734.21</v>
      </c>
      <c r="L98" s="245"/>
      <c r="M98" s="269">
        <v>4207</v>
      </c>
      <c r="N98" s="265" t="s">
        <v>1236</v>
      </c>
      <c r="O98" s="270">
        <v>158.29433009496182</v>
      </c>
      <c r="P98" s="271">
        <f t="shared" si="27"/>
        <v>3.2218462890872188</v>
      </c>
      <c r="Q98" s="272"/>
      <c r="R98" s="265">
        <f t="shared" si="28"/>
        <v>826.93</v>
      </c>
      <c r="S98" s="265">
        <f t="shared" si="34"/>
        <v>212.52</v>
      </c>
      <c r="T98" s="273">
        <f t="shared" si="29"/>
        <v>108385.20000000001</v>
      </c>
      <c r="U98" s="275">
        <f t="shared" si="35"/>
        <v>55948.402032239479</v>
      </c>
      <c r="V98" s="321"/>
      <c r="W98" s="357">
        <f t="shared" si="30"/>
        <v>0</v>
      </c>
      <c r="X98" s="138">
        <v>4207</v>
      </c>
      <c r="Y98" s="265" t="s">
        <v>287</v>
      </c>
      <c r="AA98" s="273">
        <v>92346.464977492069</v>
      </c>
      <c r="AD98" s="304" t="b">
        <f t="shared" si="33"/>
        <v>0</v>
      </c>
      <c r="AH98" s="380"/>
      <c r="AJ98" s="380"/>
    </row>
    <row r="99" spans="1:36" hidden="1" x14ac:dyDescent="0.45">
      <c r="A99" s="264">
        <v>4221</v>
      </c>
      <c r="B99" s="265" t="s">
        <v>288</v>
      </c>
      <c r="C99" s="266">
        <v>1169</v>
      </c>
      <c r="D99" s="267">
        <v>693390.12</v>
      </c>
      <c r="E99" s="267">
        <v>0</v>
      </c>
      <c r="F99" s="267">
        <v>0</v>
      </c>
      <c r="G99" s="265">
        <v>0</v>
      </c>
      <c r="H99" s="265">
        <v>0</v>
      </c>
      <c r="I99" s="265">
        <v>0</v>
      </c>
      <c r="J99" s="265">
        <v>0</v>
      </c>
      <c r="K99" s="268">
        <f t="shared" si="26"/>
        <v>693390.12</v>
      </c>
      <c r="L99" s="245"/>
      <c r="M99" s="269">
        <v>4221</v>
      </c>
      <c r="N99" s="265" t="s">
        <v>1237</v>
      </c>
      <c r="O99" s="270">
        <v>80.357399414920067</v>
      </c>
      <c r="P99" s="271">
        <f t="shared" si="27"/>
        <v>14.547509109446743</v>
      </c>
      <c r="Q99" s="272"/>
      <c r="R99" s="265">
        <f t="shared" si="28"/>
        <v>593.15</v>
      </c>
      <c r="S99" s="265">
        <v>0</v>
      </c>
      <c r="T99" s="273">
        <f t="shared" si="29"/>
        <v>0</v>
      </c>
      <c r="U99" s="274"/>
      <c r="V99" s="321"/>
      <c r="W99" s="357">
        <f t="shared" si="30"/>
        <v>0</v>
      </c>
      <c r="X99" s="138">
        <v>4221</v>
      </c>
      <c r="Y99" s="265" t="s">
        <v>288</v>
      </c>
      <c r="AA99" s="273">
        <v>25694.352075433078</v>
      </c>
      <c r="AD99" s="304" t="b">
        <f t="shared" si="33"/>
        <v>0</v>
      </c>
      <c r="AH99" s="380"/>
      <c r="AJ99" s="380"/>
    </row>
    <row r="100" spans="1:36" hidden="1" x14ac:dyDescent="0.45">
      <c r="A100" s="264">
        <v>4235</v>
      </c>
      <c r="B100" s="265" t="s">
        <v>290</v>
      </c>
      <c r="C100" s="266">
        <v>158</v>
      </c>
      <c r="D100" s="267">
        <v>114541.75999999999</v>
      </c>
      <c r="E100" s="267">
        <v>0</v>
      </c>
      <c r="F100" s="267">
        <v>0</v>
      </c>
      <c r="G100" s="265">
        <v>0</v>
      </c>
      <c r="H100" s="265">
        <v>0</v>
      </c>
      <c r="I100" s="265">
        <v>0</v>
      </c>
      <c r="J100" s="265">
        <v>0</v>
      </c>
      <c r="K100" s="268">
        <f t="shared" si="26"/>
        <v>114541.75999999999</v>
      </c>
      <c r="L100" s="245"/>
      <c r="M100" s="269">
        <v>4235</v>
      </c>
      <c r="N100" s="265" t="s">
        <v>1239</v>
      </c>
      <c r="O100" s="270">
        <v>37</v>
      </c>
      <c r="P100" s="271">
        <f t="shared" si="27"/>
        <v>4.2702702702702702</v>
      </c>
      <c r="Q100" s="272"/>
      <c r="R100" s="265">
        <f t="shared" si="28"/>
        <v>724.95</v>
      </c>
      <c r="S100" s="265">
        <f t="shared" ref="S100:S105" si="36">ROUND((R100-S$2),2)</f>
        <v>110.54</v>
      </c>
      <c r="T100" s="273">
        <f t="shared" si="29"/>
        <v>17465.32</v>
      </c>
      <c r="U100" s="275">
        <f t="shared" ref="U100:U105" si="37">T100*U$2</f>
        <v>9015.592027156039</v>
      </c>
      <c r="V100" s="321"/>
      <c r="W100" s="357">
        <f t="shared" si="30"/>
        <v>0</v>
      </c>
      <c r="X100" s="138">
        <v>4235</v>
      </c>
      <c r="Y100" s="265" t="s">
        <v>290</v>
      </c>
      <c r="AA100" s="273">
        <v>20750.10596544022</v>
      </c>
      <c r="AD100" s="304" t="b">
        <f t="shared" si="33"/>
        <v>0</v>
      </c>
      <c r="AH100" s="380"/>
      <c r="AJ100" s="380"/>
    </row>
    <row r="101" spans="1:36" hidden="1" x14ac:dyDescent="0.45">
      <c r="A101" s="264">
        <v>490</v>
      </c>
      <c r="B101" s="265" t="s">
        <v>49</v>
      </c>
      <c r="C101" s="266">
        <v>462</v>
      </c>
      <c r="D101" s="267">
        <v>364146.11</v>
      </c>
      <c r="E101" s="267">
        <v>0</v>
      </c>
      <c r="F101" s="267">
        <v>0</v>
      </c>
      <c r="G101" s="265">
        <v>0</v>
      </c>
      <c r="H101" s="265">
        <v>0</v>
      </c>
      <c r="I101" s="265">
        <v>0</v>
      </c>
      <c r="J101" s="265">
        <v>0</v>
      </c>
      <c r="K101" s="268">
        <f t="shared" si="26"/>
        <v>364146.11</v>
      </c>
      <c r="L101" s="245"/>
      <c r="M101" s="269">
        <v>490</v>
      </c>
      <c r="N101" s="265" t="s">
        <v>1241</v>
      </c>
      <c r="O101" s="270">
        <v>112.7608486781985</v>
      </c>
      <c r="P101" s="271">
        <f t="shared" si="27"/>
        <v>4.097166750832768</v>
      </c>
      <c r="Q101" s="272"/>
      <c r="R101" s="265">
        <f t="shared" si="28"/>
        <v>788.2</v>
      </c>
      <c r="S101" s="265">
        <f t="shared" si="36"/>
        <v>173.79</v>
      </c>
      <c r="T101" s="273">
        <f t="shared" si="29"/>
        <v>80290.98</v>
      </c>
      <c r="U101" s="275">
        <f t="shared" si="37"/>
        <v>41446.17557196461</v>
      </c>
      <c r="V101" s="321"/>
      <c r="W101" s="357">
        <f t="shared" si="30"/>
        <v>0</v>
      </c>
      <c r="X101" s="138">
        <v>490</v>
      </c>
      <c r="Y101" s="265" t="s">
        <v>49</v>
      </c>
      <c r="AA101" s="273">
        <v>58408.775412251365</v>
      </c>
      <c r="AD101" s="304" t="b">
        <f t="shared" si="33"/>
        <v>0</v>
      </c>
      <c r="AH101" s="380"/>
      <c r="AJ101" s="380"/>
    </row>
    <row r="102" spans="1:36" hidden="1" x14ac:dyDescent="0.45">
      <c r="A102" s="264">
        <v>4270</v>
      </c>
      <c r="B102" s="265" t="s">
        <v>292</v>
      </c>
      <c r="C102" s="266">
        <v>253</v>
      </c>
      <c r="D102" s="267">
        <v>386164.91</v>
      </c>
      <c r="E102" s="267">
        <v>0</v>
      </c>
      <c r="F102" s="267">
        <v>0</v>
      </c>
      <c r="G102" s="265">
        <v>0</v>
      </c>
      <c r="H102" s="265">
        <v>0</v>
      </c>
      <c r="I102" s="265">
        <v>0</v>
      </c>
      <c r="J102" s="265">
        <v>0</v>
      </c>
      <c r="K102" s="268">
        <f t="shared" si="26"/>
        <v>386164.91</v>
      </c>
      <c r="L102" s="245"/>
      <c r="M102" s="269">
        <v>4270</v>
      </c>
      <c r="N102" s="265" t="s">
        <v>1242</v>
      </c>
      <c r="O102" s="270">
        <v>92.319094093080736</v>
      </c>
      <c r="P102" s="271">
        <f t="shared" si="27"/>
        <v>2.7404948292160745</v>
      </c>
      <c r="Q102" s="272"/>
      <c r="R102" s="265">
        <f t="shared" si="28"/>
        <v>1526.34</v>
      </c>
      <c r="S102" s="265">
        <f t="shared" si="36"/>
        <v>911.93</v>
      </c>
      <c r="T102" s="273">
        <f t="shared" si="29"/>
        <v>230718.28999999998</v>
      </c>
      <c r="U102" s="275">
        <f t="shared" si="37"/>
        <v>119096.69996559322</v>
      </c>
      <c r="V102" s="321"/>
      <c r="W102" s="357">
        <f t="shared" si="30"/>
        <v>0</v>
      </c>
      <c r="X102" s="138">
        <v>4270</v>
      </c>
      <c r="Y102" s="265" t="s">
        <v>292</v>
      </c>
      <c r="AA102" s="273">
        <v>5156.0558253970621</v>
      </c>
      <c r="AD102" s="304" t="b">
        <f t="shared" si="33"/>
        <v>0</v>
      </c>
      <c r="AH102" s="380"/>
      <c r="AJ102" s="380"/>
    </row>
    <row r="103" spans="1:36" hidden="1" x14ac:dyDescent="0.45">
      <c r="A103" s="264">
        <v>4330</v>
      </c>
      <c r="B103" s="265" t="s">
        <v>295</v>
      </c>
      <c r="C103" s="266">
        <v>159</v>
      </c>
      <c r="D103" s="267">
        <v>142216.66</v>
      </c>
      <c r="E103" s="267">
        <v>0</v>
      </c>
      <c r="F103" s="267">
        <v>0</v>
      </c>
      <c r="G103" s="265">
        <v>0</v>
      </c>
      <c r="H103" s="265">
        <v>0</v>
      </c>
      <c r="I103" s="265">
        <v>0</v>
      </c>
      <c r="J103" s="265">
        <v>0</v>
      </c>
      <c r="K103" s="268">
        <f t="shared" si="26"/>
        <v>142216.66</v>
      </c>
      <c r="L103" s="245"/>
      <c r="M103" s="269">
        <v>4330</v>
      </c>
      <c r="N103" s="265" t="s">
        <v>1245</v>
      </c>
      <c r="O103" s="270">
        <v>108.16062081242461</v>
      </c>
      <c r="P103" s="271">
        <f t="shared" si="27"/>
        <v>1.4700359410449628</v>
      </c>
      <c r="Q103" s="272"/>
      <c r="R103" s="265">
        <f t="shared" si="28"/>
        <v>894.44</v>
      </c>
      <c r="S103" s="265">
        <f t="shared" si="36"/>
        <v>280.02999999999997</v>
      </c>
      <c r="T103" s="273">
        <f t="shared" si="29"/>
        <v>44524.77</v>
      </c>
      <c r="U103" s="275">
        <f t="shared" si="37"/>
        <v>22983.670578206202</v>
      </c>
      <c r="V103" s="321"/>
      <c r="W103" s="357">
        <f t="shared" si="30"/>
        <v>0</v>
      </c>
      <c r="X103" s="138">
        <v>4330</v>
      </c>
      <c r="Y103" s="265" t="s">
        <v>295</v>
      </c>
      <c r="AA103" s="273">
        <v>49406.773415636249</v>
      </c>
      <c r="AD103" s="304" t="b">
        <f t="shared" si="33"/>
        <v>0</v>
      </c>
      <c r="AH103" s="380"/>
      <c r="AJ103" s="380"/>
    </row>
    <row r="104" spans="1:36" hidden="1" x14ac:dyDescent="0.45">
      <c r="A104" s="264">
        <v>4347</v>
      </c>
      <c r="B104" s="265" t="s">
        <v>296</v>
      </c>
      <c r="C104" s="266">
        <v>793</v>
      </c>
      <c r="D104" s="267">
        <v>774285.98</v>
      </c>
      <c r="E104" s="267">
        <v>0</v>
      </c>
      <c r="F104" s="267">
        <v>7932.03</v>
      </c>
      <c r="G104" s="265">
        <v>0</v>
      </c>
      <c r="H104" s="265">
        <v>0</v>
      </c>
      <c r="I104" s="265">
        <v>0</v>
      </c>
      <c r="J104" s="265">
        <v>0</v>
      </c>
      <c r="K104" s="268">
        <f t="shared" si="26"/>
        <v>766353.95</v>
      </c>
      <c r="L104" s="245"/>
      <c r="M104" s="269">
        <v>4347</v>
      </c>
      <c r="N104" s="265" t="s">
        <v>1246</v>
      </c>
      <c r="O104" s="270">
        <v>595.16144049417994</v>
      </c>
      <c r="P104" s="271">
        <f t="shared" si="27"/>
        <v>1.3324115879240244</v>
      </c>
      <c r="Q104" s="272"/>
      <c r="R104" s="265">
        <f t="shared" si="28"/>
        <v>966.4</v>
      </c>
      <c r="S104" s="265">
        <f t="shared" si="36"/>
        <v>351.99</v>
      </c>
      <c r="T104" s="273">
        <f t="shared" si="29"/>
        <v>279128.07</v>
      </c>
      <c r="U104" s="275">
        <f t="shared" si="37"/>
        <v>144085.81133626253</v>
      </c>
      <c r="V104" s="321"/>
      <c r="W104" s="357">
        <f t="shared" si="30"/>
        <v>0</v>
      </c>
      <c r="X104" s="138">
        <v>4347</v>
      </c>
      <c r="Y104" s="265" t="s">
        <v>296</v>
      </c>
      <c r="AA104" s="273">
        <v>119656.69871824147</v>
      </c>
      <c r="AD104" s="304" t="b">
        <f t="shared" si="33"/>
        <v>0</v>
      </c>
      <c r="AH104" s="380"/>
      <c r="AJ104" s="380"/>
    </row>
    <row r="105" spans="1:36" hidden="1" x14ac:dyDescent="0.45">
      <c r="A105" s="264">
        <v>4368</v>
      </c>
      <c r="B105" s="265" t="s">
        <v>297</v>
      </c>
      <c r="C105" s="266">
        <v>588</v>
      </c>
      <c r="D105" s="267">
        <v>465343.99</v>
      </c>
      <c r="E105" s="267">
        <v>0</v>
      </c>
      <c r="F105" s="267">
        <v>0</v>
      </c>
      <c r="G105" s="265">
        <v>0</v>
      </c>
      <c r="H105" s="265">
        <v>0</v>
      </c>
      <c r="I105" s="265">
        <v>0</v>
      </c>
      <c r="J105" s="265">
        <v>0</v>
      </c>
      <c r="K105" s="268">
        <f t="shared" si="26"/>
        <v>465343.99</v>
      </c>
      <c r="L105" s="245"/>
      <c r="M105" s="269">
        <v>4368</v>
      </c>
      <c r="N105" s="265" t="s">
        <v>1247</v>
      </c>
      <c r="O105" s="270">
        <v>364.0291110861981</v>
      </c>
      <c r="P105" s="271">
        <f t="shared" si="27"/>
        <v>1.6152554345049841</v>
      </c>
      <c r="Q105" s="272"/>
      <c r="R105" s="265">
        <f t="shared" si="28"/>
        <v>791.4</v>
      </c>
      <c r="S105" s="265">
        <f t="shared" si="36"/>
        <v>176.99</v>
      </c>
      <c r="T105" s="273">
        <f t="shared" si="29"/>
        <v>104070.12000000001</v>
      </c>
      <c r="U105" s="275">
        <f t="shared" si="37"/>
        <v>53720.959257383904</v>
      </c>
      <c r="V105" s="321"/>
      <c r="W105" s="357">
        <f t="shared" si="30"/>
        <v>0</v>
      </c>
      <c r="X105" s="138">
        <v>4368</v>
      </c>
      <c r="Y105" s="265" t="s">
        <v>297</v>
      </c>
      <c r="AA105" s="273">
        <v>86491.045935235015</v>
      </c>
      <c r="AD105" s="304" t="b">
        <f t="shared" si="33"/>
        <v>0</v>
      </c>
      <c r="AH105" s="380"/>
      <c r="AJ105" s="380"/>
    </row>
    <row r="106" spans="1:36" hidden="1" x14ac:dyDescent="0.45">
      <c r="A106" s="264">
        <v>4459</v>
      </c>
      <c r="B106" s="265" t="s">
        <v>300</v>
      </c>
      <c r="C106" s="266">
        <v>293</v>
      </c>
      <c r="D106" s="267">
        <v>140640.5</v>
      </c>
      <c r="E106" s="267">
        <v>0</v>
      </c>
      <c r="F106" s="267">
        <v>0</v>
      </c>
      <c r="G106" s="265">
        <v>0</v>
      </c>
      <c r="H106" s="265">
        <v>0</v>
      </c>
      <c r="I106" s="265">
        <v>0</v>
      </c>
      <c r="J106" s="265">
        <v>0</v>
      </c>
      <c r="K106" s="268">
        <f t="shared" si="26"/>
        <v>140640.5</v>
      </c>
      <c r="L106" s="245"/>
      <c r="M106" s="269">
        <v>4459</v>
      </c>
      <c r="N106" s="265" t="s">
        <v>1249</v>
      </c>
      <c r="O106" s="270">
        <v>82.084946337728212</v>
      </c>
      <c r="P106" s="271">
        <f t="shared" si="27"/>
        <v>3.5694730041546019</v>
      </c>
      <c r="Q106" s="272"/>
      <c r="R106" s="265">
        <f t="shared" si="28"/>
        <v>480</v>
      </c>
      <c r="S106" s="265">
        <v>0</v>
      </c>
      <c r="T106" s="273">
        <f t="shared" si="29"/>
        <v>0</v>
      </c>
      <c r="U106" s="274"/>
      <c r="V106" s="321"/>
      <c r="W106" s="357">
        <f t="shared" si="30"/>
        <v>0</v>
      </c>
      <c r="X106" s="138">
        <v>4459</v>
      </c>
      <c r="Y106" s="265" t="s">
        <v>300</v>
      </c>
      <c r="AA106" s="273">
        <v>139178.30324336953</v>
      </c>
      <c r="AD106" s="304" t="b">
        <f t="shared" si="33"/>
        <v>0</v>
      </c>
      <c r="AH106" s="380"/>
      <c r="AJ106" s="380"/>
    </row>
    <row r="107" spans="1:36" hidden="1" x14ac:dyDescent="0.45">
      <c r="A107" s="264">
        <v>4529</v>
      </c>
      <c r="B107" s="265" t="s">
        <v>306</v>
      </c>
      <c r="C107" s="266">
        <v>334</v>
      </c>
      <c r="D107" s="267">
        <v>214309.04</v>
      </c>
      <c r="E107" s="267">
        <v>0</v>
      </c>
      <c r="F107" s="267">
        <v>0</v>
      </c>
      <c r="G107" s="265">
        <v>0</v>
      </c>
      <c r="H107" s="265">
        <v>0</v>
      </c>
      <c r="I107" s="265">
        <v>0</v>
      </c>
      <c r="J107" s="265">
        <v>0</v>
      </c>
      <c r="K107" s="268">
        <f t="shared" si="26"/>
        <v>214309.04</v>
      </c>
      <c r="L107" s="245"/>
      <c r="M107" s="269">
        <v>4529</v>
      </c>
      <c r="N107" s="265" t="s">
        <v>1254</v>
      </c>
      <c r="O107" s="270">
        <v>78.587174049972432</v>
      </c>
      <c r="P107" s="271">
        <f t="shared" si="27"/>
        <v>4.2500573921593654</v>
      </c>
      <c r="Q107" s="272"/>
      <c r="R107" s="265">
        <f t="shared" si="28"/>
        <v>641.64</v>
      </c>
      <c r="S107" s="265">
        <f>ROUND((R107-S$2),2)</f>
        <v>27.23</v>
      </c>
      <c r="T107" s="273">
        <f t="shared" si="29"/>
        <v>9094.82</v>
      </c>
      <c r="U107" s="275">
        <f>T107*U$2</f>
        <v>4694.742877910011</v>
      </c>
      <c r="V107" s="321"/>
      <c r="W107" s="357">
        <f t="shared" si="30"/>
        <v>0</v>
      </c>
      <c r="X107" s="138">
        <v>4529</v>
      </c>
      <c r="Y107" s="265" t="s">
        <v>306</v>
      </c>
      <c r="AA107" s="273">
        <v>26555.506249042155</v>
      </c>
      <c r="AD107" s="304" t="b">
        <f t="shared" si="33"/>
        <v>0</v>
      </c>
      <c r="AH107" s="380"/>
      <c r="AJ107" s="380"/>
    </row>
    <row r="108" spans="1:36" hidden="1" x14ac:dyDescent="0.45">
      <c r="A108" s="264">
        <v>4571</v>
      </c>
      <c r="B108" s="265" t="s">
        <v>310</v>
      </c>
      <c r="C108" s="266">
        <v>428</v>
      </c>
      <c r="D108" s="267">
        <v>276665.34000000003</v>
      </c>
      <c r="E108" s="267">
        <v>0</v>
      </c>
      <c r="F108" s="267">
        <v>0</v>
      </c>
      <c r="G108" s="265">
        <v>0</v>
      </c>
      <c r="H108" s="265">
        <v>0</v>
      </c>
      <c r="I108" s="265">
        <v>0</v>
      </c>
      <c r="J108" s="265">
        <v>0</v>
      </c>
      <c r="K108" s="268">
        <f t="shared" si="26"/>
        <v>276665.34000000003</v>
      </c>
      <c r="L108" s="245"/>
      <c r="M108" s="269">
        <v>4571</v>
      </c>
      <c r="N108" s="265" t="s">
        <v>1258</v>
      </c>
      <c r="O108" s="270">
        <v>418.62563937890445</v>
      </c>
      <c r="P108" s="271">
        <f t="shared" si="27"/>
        <v>1.0223931831671942</v>
      </c>
      <c r="Q108" s="272"/>
      <c r="R108" s="265">
        <f t="shared" si="28"/>
        <v>646.41</v>
      </c>
      <c r="S108" s="265">
        <f>ROUND((R108-S$2),2)</f>
        <v>32</v>
      </c>
      <c r="T108" s="273">
        <f t="shared" si="29"/>
        <v>13696</v>
      </c>
      <c r="U108" s="275">
        <f>T108*U$2</f>
        <v>7069.8703719101113</v>
      </c>
      <c r="V108" s="321"/>
      <c r="W108" s="357">
        <f t="shared" si="30"/>
        <v>0</v>
      </c>
      <c r="X108" s="138">
        <v>4571</v>
      </c>
      <c r="Y108" s="265" t="s">
        <v>310</v>
      </c>
      <c r="AA108" s="273">
        <v>14823.116400832709</v>
      </c>
      <c r="AD108" s="304" t="b">
        <f t="shared" si="33"/>
        <v>0</v>
      </c>
      <c r="AH108" s="380"/>
      <c r="AJ108" s="380"/>
    </row>
    <row r="109" spans="1:36" hidden="1" x14ac:dyDescent="0.45">
      <c r="A109" s="264">
        <v>4686</v>
      </c>
      <c r="B109" s="265" t="s">
        <v>318</v>
      </c>
      <c r="C109" s="266">
        <v>326</v>
      </c>
      <c r="D109" s="267">
        <v>184494.31</v>
      </c>
      <c r="E109" s="267">
        <v>0</v>
      </c>
      <c r="F109" s="267">
        <v>0</v>
      </c>
      <c r="G109" s="265">
        <v>0</v>
      </c>
      <c r="H109" s="265">
        <v>0</v>
      </c>
      <c r="I109" s="265">
        <v>0</v>
      </c>
      <c r="J109" s="265">
        <v>0</v>
      </c>
      <c r="K109" s="268">
        <f t="shared" si="26"/>
        <v>184494.31</v>
      </c>
      <c r="L109" s="245"/>
      <c r="M109" s="269">
        <v>4686</v>
      </c>
      <c r="N109" s="265" t="s">
        <v>1266</v>
      </c>
      <c r="O109" s="270">
        <v>30.64</v>
      </c>
      <c r="P109" s="271">
        <f t="shared" si="27"/>
        <v>10.639686684073107</v>
      </c>
      <c r="Q109" s="272"/>
      <c r="R109" s="265">
        <f t="shared" si="28"/>
        <v>565.92999999999995</v>
      </c>
      <c r="S109" s="265">
        <v>0</v>
      </c>
      <c r="T109" s="273">
        <f t="shared" si="29"/>
        <v>0</v>
      </c>
      <c r="U109" s="274"/>
      <c r="V109" s="321"/>
      <c r="W109" s="357">
        <f t="shared" si="30"/>
        <v>0</v>
      </c>
      <c r="X109" s="138">
        <v>4686</v>
      </c>
      <c r="Y109" s="265" t="s">
        <v>318</v>
      </c>
      <c r="AA109" s="273">
        <v>17814.314532925942</v>
      </c>
      <c r="AD109" s="304" t="b">
        <f t="shared" si="33"/>
        <v>0</v>
      </c>
      <c r="AH109" s="380"/>
      <c r="AJ109" s="380"/>
    </row>
    <row r="110" spans="1:36" hidden="1" x14ac:dyDescent="0.45">
      <c r="A110" s="264">
        <v>4760</v>
      </c>
      <c r="B110" s="265" t="s">
        <v>321</v>
      </c>
      <c r="C110" s="266">
        <v>663</v>
      </c>
      <c r="D110" s="267">
        <v>461345.25</v>
      </c>
      <c r="E110" s="267">
        <v>0</v>
      </c>
      <c r="F110" s="267">
        <v>0</v>
      </c>
      <c r="G110" s="265">
        <v>0</v>
      </c>
      <c r="H110" s="265">
        <v>0</v>
      </c>
      <c r="I110" s="265">
        <v>0</v>
      </c>
      <c r="J110" s="265">
        <v>0</v>
      </c>
      <c r="K110" s="268">
        <f t="shared" si="26"/>
        <v>461345.25</v>
      </c>
      <c r="L110" s="245"/>
      <c r="M110" s="269">
        <v>4760</v>
      </c>
      <c r="N110" s="265" t="s">
        <v>1268</v>
      </c>
      <c r="O110" s="270">
        <v>112.4727029523187</v>
      </c>
      <c r="P110" s="271">
        <f t="shared" si="27"/>
        <v>5.8947636412816538</v>
      </c>
      <c r="Q110" s="272"/>
      <c r="R110" s="265">
        <f t="shared" si="28"/>
        <v>695.85</v>
      </c>
      <c r="S110" s="265">
        <f>ROUND((R110-S$2),2)</f>
        <v>81.44</v>
      </c>
      <c r="T110" s="273">
        <f t="shared" si="29"/>
        <v>53994.720000000001</v>
      </c>
      <c r="U110" s="275">
        <f>T110*U$2</f>
        <v>27872.055429876047</v>
      </c>
      <c r="V110" s="321"/>
      <c r="W110" s="357">
        <f t="shared" si="30"/>
        <v>0</v>
      </c>
      <c r="X110" s="138">
        <v>4760</v>
      </c>
      <c r="Y110" s="265" t="s">
        <v>321</v>
      </c>
      <c r="AA110" s="273">
        <v>76858.9518236531</v>
      </c>
      <c r="AD110" s="304" t="b">
        <f t="shared" si="33"/>
        <v>0</v>
      </c>
      <c r="AH110" s="380"/>
      <c r="AJ110" s="380"/>
    </row>
    <row r="111" spans="1:36" hidden="1" x14ac:dyDescent="0.45">
      <c r="A111" s="264">
        <v>4820</v>
      </c>
      <c r="B111" s="265" t="s">
        <v>325</v>
      </c>
      <c r="C111" s="266">
        <v>447</v>
      </c>
      <c r="D111" s="267">
        <v>354628.99</v>
      </c>
      <c r="E111" s="267">
        <v>0</v>
      </c>
      <c r="F111" s="267">
        <v>0</v>
      </c>
      <c r="G111" s="265">
        <v>0</v>
      </c>
      <c r="H111" s="265">
        <v>0</v>
      </c>
      <c r="I111" s="265">
        <v>0</v>
      </c>
      <c r="J111" s="265">
        <v>0</v>
      </c>
      <c r="K111" s="268">
        <f t="shared" si="26"/>
        <v>354628.99</v>
      </c>
      <c r="L111" s="245"/>
      <c r="M111" s="269">
        <v>4820</v>
      </c>
      <c r="N111" s="265" t="s">
        <v>1272</v>
      </c>
      <c r="O111" s="270">
        <v>15.28</v>
      </c>
      <c r="P111" s="271">
        <f t="shared" si="27"/>
        <v>29.253926701570681</v>
      </c>
      <c r="Q111" s="272"/>
      <c r="R111" s="265">
        <f t="shared" si="28"/>
        <v>793.35</v>
      </c>
      <c r="S111" s="270">
        <f>ROUND((R111-S$2),2)</f>
        <v>178.94</v>
      </c>
      <c r="T111" s="273">
        <f t="shared" si="29"/>
        <v>79986.179999999993</v>
      </c>
      <c r="U111" s="275">
        <f>T111*U$2</f>
        <v>41288.837919412166</v>
      </c>
      <c r="V111" s="321"/>
      <c r="W111" s="357">
        <f t="shared" si="30"/>
        <v>0</v>
      </c>
      <c r="X111" s="138">
        <v>4820</v>
      </c>
      <c r="Y111" s="265" t="s">
        <v>325</v>
      </c>
      <c r="AA111" s="273">
        <v>101795.08060948817</v>
      </c>
      <c r="AD111" s="304" t="b">
        <f t="shared" si="33"/>
        <v>0</v>
      </c>
      <c r="AH111" s="380"/>
      <c r="AJ111" s="380"/>
    </row>
    <row r="112" spans="1:36" hidden="1" x14ac:dyDescent="0.45">
      <c r="A112" s="264">
        <v>4904</v>
      </c>
      <c r="B112" s="265" t="s">
        <v>331</v>
      </c>
      <c r="C112" s="266">
        <v>529</v>
      </c>
      <c r="D112" s="267">
        <v>525764.72</v>
      </c>
      <c r="E112" s="267">
        <v>0</v>
      </c>
      <c r="F112" s="267">
        <v>0</v>
      </c>
      <c r="G112" s="265">
        <v>0</v>
      </c>
      <c r="H112" s="265">
        <v>0</v>
      </c>
      <c r="I112" s="265">
        <v>0</v>
      </c>
      <c r="J112" s="265">
        <v>0</v>
      </c>
      <c r="K112" s="268">
        <f t="shared" si="26"/>
        <v>525764.72</v>
      </c>
      <c r="L112" s="245"/>
      <c r="M112" s="269">
        <v>4904</v>
      </c>
      <c r="N112" s="265" t="s">
        <v>1278</v>
      </c>
      <c r="O112" s="270">
        <v>219.016261517814</v>
      </c>
      <c r="P112" s="271">
        <f t="shared" si="27"/>
        <v>2.4153457662639037</v>
      </c>
      <c r="Q112" s="272"/>
      <c r="R112" s="265">
        <f t="shared" si="28"/>
        <v>993.88</v>
      </c>
      <c r="S112" s="265">
        <f>ROUND((R112-S$2),2)</f>
        <v>379.47</v>
      </c>
      <c r="T112" s="273">
        <f t="shared" si="29"/>
        <v>200739.63</v>
      </c>
      <c r="U112" s="275">
        <f>T112*U$2</f>
        <v>103621.72624161786</v>
      </c>
      <c r="V112" s="321"/>
      <c r="W112" s="357">
        <f t="shared" si="30"/>
        <v>0</v>
      </c>
      <c r="X112" s="138">
        <v>4904</v>
      </c>
      <c r="Y112" s="265" t="s">
        <v>331</v>
      </c>
      <c r="AA112" s="273">
        <v>201815.50923780681</v>
      </c>
      <c r="AD112" s="304" t="b">
        <f t="shared" si="33"/>
        <v>0</v>
      </c>
      <c r="AH112" s="380"/>
      <c r="AJ112" s="380"/>
    </row>
    <row r="113" spans="1:36" hidden="1" x14ac:dyDescent="0.45">
      <c r="A113" s="264">
        <v>5523</v>
      </c>
      <c r="B113" s="265" t="s">
        <v>361</v>
      </c>
      <c r="C113" s="266">
        <v>1298</v>
      </c>
      <c r="D113" s="267">
        <v>773345.43</v>
      </c>
      <c r="E113" s="267">
        <v>0</v>
      </c>
      <c r="F113" s="267">
        <v>0</v>
      </c>
      <c r="G113" s="265">
        <v>0</v>
      </c>
      <c r="H113" s="265">
        <v>0</v>
      </c>
      <c r="I113" s="265">
        <v>0</v>
      </c>
      <c r="J113" s="265">
        <v>0</v>
      </c>
      <c r="K113" s="268">
        <f t="shared" si="26"/>
        <v>773345.43</v>
      </c>
      <c r="L113" s="245"/>
      <c r="M113" s="269">
        <v>5523</v>
      </c>
      <c r="N113" s="265" t="s">
        <v>1279</v>
      </c>
      <c r="O113" s="270">
        <v>295.8235175937495</v>
      </c>
      <c r="P113" s="271">
        <f t="shared" si="27"/>
        <v>4.3877512192337802</v>
      </c>
      <c r="Q113" s="272"/>
      <c r="R113" s="265">
        <f t="shared" si="28"/>
        <v>595.79999999999995</v>
      </c>
      <c r="S113" s="265">
        <v>0</v>
      </c>
      <c r="T113" s="273">
        <f t="shared" si="29"/>
        <v>0</v>
      </c>
      <c r="U113" s="274"/>
      <c r="V113" s="321"/>
      <c r="W113" s="357">
        <f t="shared" si="30"/>
        <v>0</v>
      </c>
      <c r="X113" s="138">
        <v>5523</v>
      </c>
      <c r="Y113" s="265" t="s">
        <v>361</v>
      </c>
      <c r="AA113" s="273">
        <v>55645.092631231651</v>
      </c>
      <c r="AD113" s="304" t="b">
        <f t="shared" si="33"/>
        <v>0</v>
      </c>
      <c r="AH113" s="380"/>
      <c r="AJ113" s="380"/>
    </row>
    <row r="114" spans="1:36" hidden="1" x14ac:dyDescent="0.45">
      <c r="A114" s="264">
        <v>1673</v>
      </c>
      <c r="B114" s="265" t="s">
        <v>117</v>
      </c>
      <c r="C114" s="266">
        <v>599</v>
      </c>
      <c r="D114" s="267">
        <v>367941.12</v>
      </c>
      <c r="E114" s="267">
        <v>0</v>
      </c>
      <c r="F114" s="267">
        <v>0</v>
      </c>
      <c r="G114" s="265">
        <v>0</v>
      </c>
      <c r="H114" s="265">
        <v>0</v>
      </c>
      <c r="I114" s="265">
        <v>0</v>
      </c>
      <c r="J114" s="265">
        <v>0</v>
      </c>
      <c r="K114" s="268">
        <f t="shared" si="26"/>
        <v>367941.12</v>
      </c>
      <c r="L114" s="245"/>
      <c r="M114" s="269">
        <v>1673</v>
      </c>
      <c r="N114" s="265" t="s">
        <v>1283</v>
      </c>
      <c r="O114" s="270">
        <v>118.01142741801891</v>
      </c>
      <c r="P114" s="271">
        <f t="shared" si="27"/>
        <v>5.0757796351215054</v>
      </c>
      <c r="Q114" s="272"/>
      <c r="R114" s="265">
        <f t="shared" si="28"/>
        <v>614.26</v>
      </c>
      <c r="S114" s="265">
        <v>0</v>
      </c>
      <c r="T114" s="273">
        <f t="shared" si="29"/>
        <v>0</v>
      </c>
      <c r="U114" s="274"/>
      <c r="V114" s="321"/>
      <c r="W114" s="357">
        <f t="shared" si="30"/>
        <v>0</v>
      </c>
      <c r="X114" s="138">
        <v>1673</v>
      </c>
      <c r="Y114" s="265" t="s">
        <v>117</v>
      </c>
      <c r="AA114" s="273">
        <v>15791.418476782219</v>
      </c>
      <c r="AD114" s="304" t="b">
        <f t="shared" si="33"/>
        <v>0</v>
      </c>
      <c r="AH114" s="380"/>
      <c r="AJ114" s="380"/>
    </row>
    <row r="115" spans="1:36" hidden="1" x14ac:dyDescent="0.45">
      <c r="A115" s="264">
        <v>5124</v>
      </c>
      <c r="B115" s="265" t="s">
        <v>340</v>
      </c>
      <c r="C115" s="266">
        <v>298</v>
      </c>
      <c r="D115" s="267">
        <v>243777.26</v>
      </c>
      <c r="E115" s="267">
        <v>0</v>
      </c>
      <c r="F115" s="267">
        <v>0</v>
      </c>
      <c r="G115" s="265">
        <v>0</v>
      </c>
      <c r="H115" s="265">
        <v>0</v>
      </c>
      <c r="I115" s="265">
        <v>0</v>
      </c>
      <c r="J115" s="265">
        <v>0</v>
      </c>
      <c r="K115" s="268">
        <f t="shared" si="26"/>
        <v>243777.26</v>
      </c>
      <c r="L115" s="245"/>
      <c r="M115" s="269">
        <v>5124</v>
      </c>
      <c r="N115" s="265" t="s">
        <v>1291</v>
      </c>
      <c r="O115" s="270">
        <v>119.06366459936494</v>
      </c>
      <c r="P115" s="271">
        <f t="shared" si="27"/>
        <v>2.5028626575768058</v>
      </c>
      <c r="Q115" s="272"/>
      <c r="R115" s="265">
        <f t="shared" si="28"/>
        <v>818.04</v>
      </c>
      <c r="S115" s="265">
        <f>ROUND((R115-S$2),2)</f>
        <v>203.63</v>
      </c>
      <c r="T115" s="273">
        <f t="shared" si="29"/>
        <v>60681.74</v>
      </c>
      <c r="U115" s="275">
        <f>T115*U$2</f>
        <v>31323.892796579486</v>
      </c>
      <c r="V115" s="321"/>
      <c r="W115" s="357">
        <f t="shared" si="30"/>
        <v>0</v>
      </c>
      <c r="X115" s="138">
        <v>5124</v>
      </c>
      <c r="Y115" s="265" t="s">
        <v>340</v>
      </c>
      <c r="AA115" s="273">
        <v>68876.721587466178</v>
      </c>
      <c r="AD115" s="304" t="b">
        <f t="shared" si="33"/>
        <v>0</v>
      </c>
      <c r="AH115" s="380"/>
      <c r="AJ115" s="380"/>
    </row>
    <row r="116" spans="1:36" hidden="1" x14ac:dyDescent="0.45">
      <c r="A116" s="264">
        <v>5130</v>
      </c>
      <c r="B116" s="265" t="s">
        <v>341</v>
      </c>
      <c r="C116" s="266">
        <v>592</v>
      </c>
      <c r="D116" s="267">
        <v>392154.71</v>
      </c>
      <c r="E116" s="267">
        <v>0</v>
      </c>
      <c r="F116" s="267">
        <v>0</v>
      </c>
      <c r="G116" s="265">
        <v>0</v>
      </c>
      <c r="H116" s="265">
        <v>0</v>
      </c>
      <c r="I116" s="265">
        <v>0</v>
      </c>
      <c r="J116" s="265">
        <v>0</v>
      </c>
      <c r="K116" s="268">
        <f t="shared" si="26"/>
        <v>392154.71</v>
      </c>
      <c r="L116" s="245"/>
      <c r="M116" s="269">
        <v>5130</v>
      </c>
      <c r="N116" s="265" t="s">
        <v>1292</v>
      </c>
      <c r="O116" s="270">
        <v>117.30500254059865</v>
      </c>
      <c r="P116" s="271">
        <f t="shared" si="27"/>
        <v>5.046673093034646</v>
      </c>
      <c r="Q116" s="272"/>
      <c r="R116" s="265">
        <f t="shared" si="28"/>
        <v>662.42</v>
      </c>
      <c r="S116" s="265">
        <f>ROUND((R116-S$2),2)</f>
        <v>48.01</v>
      </c>
      <c r="T116" s="273">
        <f t="shared" si="29"/>
        <v>28421.919999999998</v>
      </c>
      <c r="U116" s="275">
        <f>T116*U$2</f>
        <v>14671.385084754631</v>
      </c>
      <c r="V116" s="321"/>
      <c r="W116" s="357">
        <f t="shared" si="30"/>
        <v>0</v>
      </c>
      <c r="X116" s="138">
        <v>5130</v>
      </c>
      <c r="Y116" s="265" t="s">
        <v>341</v>
      </c>
      <c r="AA116" s="273">
        <v>39072.974242005403</v>
      </c>
      <c r="AD116" s="304" t="b">
        <f t="shared" si="33"/>
        <v>0</v>
      </c>
      <c r="AH116" s="380"/>
      <c r="AJ116" s="380"/>
    </row>
    <row r="117" spans="1:36" hidden="1" x14ac:dyDescent="0.45">
      <c r="A117" s="264">
        <v>5306</v>
      </c>
      <c r="B117" s="265" t="s">
        <v>347</v>
      </c>
      <c r="C117" s="266">
        <v>631</v>
      </c>
      <c r="D117" s="267">
        <v>350395.92</v>
      </c>
      <c r="E117" s="267">
        <v>0</v>
      </c>
      <c r="F117" s="267">
        <v>0</v>
      </c>
      <c r="G117" s="265">
        <v>0</v>
      </c>
      <c r="H117" s="265">
        <v>0</v>
      </c>
      <c r="I117" s="265">
        <v>0</v>
      </c>
      <c r="J117" s="265">
        <v>0</v>
      </c>
      <c r="K117" s="268">
        <f t="shared" si="26"/>
        <v>350395.92</v>
      </c>
      <c r="L117" s="245"/>
      <c r="M117" s="269">
        <v>5306</v>
      </c>
      <c r="N117" s="265" t="s">
        <v>1298</v>
      </c>
      <c r="O117" s="270">
        <v>156.20428385909125</v>
      </c>
      <c r="P117" s="271">
        <f t="shared" si="27"/>
        <v>4.0395819142144171</v>
      </c>
      <c r="Q117" s="272"/>
      <c r="R117" s="265">
        <f t="shared" si="28"/>
        <v>555.29999999999995</v>
      </c>
      <c r="S117" s="265">
        <v>0</v>
      </c>
      <c r="T117" s="273">
        <f t="shared" si="29"/>
        <v>0</v>
      </c>
      <c r="U117" s="274"/>
      <c r="V117" s="321"/>
      <c r="W117" s="357">
        <f t="shared" si="30"/>
        <v>0</v>
      </c>
      <c r="X117" s="138">
        <v>5306</v>
      </c>
      <c r="Y117" s="265" t="s">
        <v>347</v>
      </c>
      <c r="AA117" s="273">
        <v>115234.39559720724</v>
      </c>
      <c r="AD117" s="304" t="b">
        <f t="shared" si="33"/>
        <v>0</v>
      </c>
      <c r="AH117" s="380"/>
      <c r="AJ117" s="380"/>
    </row>
    <row r="118" spans="1:36" hidden="1" x14ac:dyDescent="0.45">
      <c r="A118" s="264">
        <v>5376</v>
      </c>
      <c r="B118" s="265" t="s">
        <v>352</v>
      </c>
      <c r="C118" s="266">
        <v>467</v>
      </c>
      <c r="D118" s="267">
        <v>356226.08</v>
      </c>
      <c r="E118" s="267">
        <v>0</v>
      </c>
      <c r="F118" s="267">
        <v>0</v>
      </c>
      <c r="G118" s="265">
        <v>0</v>
      </c>
      <c r="H118" s="265">
        <v>0</v>
      </c>
      <c r="I118" s="265">
        <v>0</v>
      </c>
      <c r="J118" s="265">
        <v>0</v>
      </c>
      <c r="K118" s="268">
        <f t="shared" si="26"/>
        <v>356226.08</v>
      </c>
      <c r="L118" s="245"/>
      <c r="M118" s="269">
        <v>5376</v>
      </c>
      <c r="N118" s="265" t="s">
        <v>1303</v>
      </c>
      <c r="O118" s="270">
        <v>110.22389012768012</v>
      </c>
      <c r="P118" s="271">
        <f t="shared" si="27"/>
        <v>4.2368310486868221</v>
      </c>
      <c r="Q118" s="272"/>
      <c r="R118" s="265">
        <f t="shared" si="28"/>
        <v>762.8</v>
      </c>
      <c r="S118" s="265">
        <f t="shared" ref="S118:S126" si="38">ROUND((R118-S$2),2)</f>
        <v>148.38999999999999</v>
      </c>
      <c r="T118" s="273">
        <f t="shared" si="29"/>
        <v>69298.12999999999</v>
      </c>
      <c r="U118" s="275">
        <f t="shared" ref="U118:U126" si="39">T118*U$2</f>
        <v>35771.670277144796</v>
      </c>
      <c r="V118" s="321"/>
      <c r="W118" s="357">
        <f t="shared" si="30"/>
        <v>0</v>
      </c>
      <c r="X118" s="138">
        <v>5376</v>
      </c>
      <c r="Y118" s="265" t="s">
        <v>352</v>
      </c>
      <c r="AA118" s="273">
        <v>60818.585021350736</v>
      </c>
      <c r="AD118" s="304" t="b">
        <f t="shared" si="33"/>
        <v>0</v>
      </c>
      <c r="AH118" s="380"/>
      <c r="AJ118" s="380"/>
    </row>
    <row r="119" spans="1:36" hidden="1" x14ac:dyDescent="0.45">
      <c r="A119" s="264">
        <v>4522</v>
      </c>
      <c r="B119" s="265" t="s">
        <v>305</v>
      </c>
      <c r="C119" s="266">
        <v>193</v>
      </c>
      <c r="D119" s="267">
        <v>302387.31</v>
      </c>
      <c r="E119" s="267">
        <v>0</v>
      </c>
      <c r="F119" s="267">
        <v>0</v>
      </c>
      <c r="G119" s="265">
        <v>0</v>
      </c>
      <c r="H119" s="265">
        <v>0</v>
      </c>
      <c r="I119" s="265">
        <v>0</v>
      </c>
      <c r="J119" s="265">
        <v>0</v>
      </c>
      <c r="K119" s="268">
        <f t="shared" si="26"/>
        <v>302387.31</v>
      </c>
      <c r="L119" s="245"/>
      <c r="M119" s="269">
        <v>4522</v>
      </c>
      <c r="N119" s="265" t="s">
        <v>1308</v>
      </c>
      <c r="O119" s="270">
        <v>291.11734764466479</v>
      </c>
      <c r="P119" s="271">
        <f t="shared" si="27"/>
        <v>0.66296289644536766</v>
      </c>
      <c r="Q119" s="272"/>
      <c r="R119" s="265">
        <f t="shared" si="28"/>
        <v>1566.77</v>
      </c>
      <c r="S119" s="265">
        <f t="shared" si="38"/>
        <v>952.36</v>
      </c>
      <c r="T119" s="273">
        <f t="shared" si="29"/>
        <v>183805.48</v>
      </c>
      <c r="U119" s="275">
        <f t="shared" si="39"/>
        <v>94880.323981214708</v>
      </c>
      <c r="V119" s="321"/>
      <c r="W119" s="357">
        <f t="shared" si="30"/>
        <v>0</v>
      </c>
      <c r="X119" s="138">
        <v>4522</v>
      </c>
      <c r="Y119" s="265" t="s">
        <v>305</v>
      </c>
      <c r="AA119" s="273">
        <v>172387.95047313205</v>
      </c>
      <c r="AD119" s="304" t="b">
        <f t="shared" si="33"/>
        <v>0</v>
      </c>
      <c r="AH119" s="380"/>
      <c r="AJ119" s="380"/>
    </row>
    <row r="120" spans="1:36" hidden="1" x14ac:dyDescent="0.45">
      <c r="A120" s="264">
        <v>5474</v>
      </c>
      <c r="B120" s="265" t="s">
        <v>360</v>
      </c>
      <c r="C120" s="266">
        <v>1328</v>
      </c>
      <c r="D120" s="267">
        <v>1261598.31</v>
      </c>
      <c r="E120" s="267">
        <v>0</v>
      </c>
      <c r="F120" s="267">
        <v>0</v>
      </c>
      <c r="G120" s="265">
        <v>0</v>
      </c>
      <c r="H120" s="265">
        <v>0</v>
      </c>
      <c r="I120" s="265">
        <v>0</v>
      </c>
      <c r="J120" s="265">
        <v>0</v>
      </c>
      <c r="K120" s="268">
        <f t="shared" si="26"/>
        <v>1261598.31</v>
      </c>
      <c r="L120" s="245"/>
      <c r="M120" s="269">
        <v>5474</v>
      </c>
      <c r="N120" s="265" t="s">
        <v>1313</v>
      </c>
      <c r="O120" s="270">
        <v>522.02247156444741</v>
      </c>
      <c r="P120" s="271">
        <f t="shared" si="27"/>
        <v>2.5439517881675116</v>
      </c>
      <c r="Q120" s="272"/>
      <c r="R120" s="265">
        <f t="shared" si="28"/>
        <v>950</v>
      </c>
      <c r="S120" s="265">
        <f t="shared" si="38"/>
        <v>335.59</v>
      </c>
      <c r="T120" s="273">
        <f t="shared" si="29"/>
        <v>445663.51999999996</v>
      </c>
      <c r="U120" s="275">
        <f t="shared" si="39"/>
        <v>230051.35191947789</v>
      </c>
      <c r="V120" s="321"/>
      <c r="W120" s="357">
        <f t="shared" si="30"/>
        <v>0</v>
      </c>
      <c r="X120" s="138">
        <v>5474</v>
      </c>
      <c r="Y120" s="265" t="s">
        <v>360</v>
      </c>
      <c r="AA120" s="273">
        <v>360455.14843247447</v>
      </c>
      <c r="AD120" s="304" t="b">
        <f t="shared" si="33"/>
        <v>0</v>
      </c>
      <c r="AH120" s="380"/>
      <c r="AJ120" s="380"/>
    </row>
    <row r="121" spans="1:36" hidden="1" x14ac:dyDescent="0.45">
      <c r="A121" s="264">
        <v>5628</v>
      </c>
      <c r="B121" s="265" t="s">
        <v>367</v>
      </c>
      <c r="C121" s="266">
        <v>960</v>
      </c>
      <c r="D121" s="267">
        <v>720735.95</v>
      </c>
      <c r="E121" s="267">
        <v>0</v>
      </c>
      <c r="F121" s="267">
        <v>0</v>
      </c>
      <c r="G121" s="265">
        <v>0</v>
      </c>
      <c r="H121" s="265">
        <v>0</v>
      </c>
      <c r="I121" s="265">
        <v>0</v>
      </c>
      <c r="J121" s="265">
        <v>0</v>
      </c>
      <c r="K121" s="268">
        <f t="shared" si="26"/>
        <v>720735.95</v>
      </c>
      <c r="L121" s="245"/>
      <c r="M121" s="269">
        <v>5628</v>
      </c>
      <c r="N121" s="265" t="s">
        <v>1320</v>
      </c>
      <c r="O121" s="270">
        <v>116.07941605968831</v>
      </c>
      <c r="P121" s="271">
        <f t="shared" si="27"/>
        <v>8.2702001146040018</v>
      </c>
      <c r="Q121" s="272"/>
      <c r="R121" s="265">
        <f t="shared" si="28"/>
        <v>750.77</v>
      </c>
      <c r="S121" s="265">
        <f t="shared" si="38"/>
        <v>136.36000000000001</v>
      </c>
      <c r="T121" s="273">
        <f t="shared" si="29"/>
        <v>130905.60000000001</v>
      </c>
      <c r="U121" s="275">
        <f t="shared" si="39"/>
        <v>67573.424573387587</v>
      </c>
      <c r="V121" s="321"/>
      <c r="W121" s="357">
        <f t="shared" si="30"/>
        <v>0</v>
      </c>
      <c r="X121" s="138">
        <v>5628</v>
      </c>
      <c r="Y121" s="265" t="s">
        <v>367</v>
      </c>
      <c r="AA121" s="273">
        <v>140150.57627420462</v>
      </c>
      <c r="AD121" s="304" t="b">
        <f t="shared" si="33"/>
        <v>0</v>
      </c>
      <c r="AH121" s="380"/>
      <c r="AJ121" s="380"/>
    </row>
    <row r="122" spans="1:36" hidden="1" x14ac:dyDescent="0.45">
      <c r="A122" s="264">
        <v>5670</v>
      </c>
      <c r="B122" s="265" t="s">
        <v>371</v>
      </c>
      <c r="C122" s="266">
        <v>420</v>
      </c>
      <c r="D122" s="267">
        <v>438869.42</v>
      </c>
      <c r="E122" s="267">
        <v>0</v>
      </c>
      <c r="F122" s="267">
        <v>0</v>
      </c>
      <c r="G122" s="265">
        <v>0</v>
      </c>
      <c r="H122" s="265">
        <v>0</v>
      </c>
      <c r="I122" s="265">
        <v>0</v>
      </c>
      <c r="J122" s="265">
        <v>0</v>
      </c>
      <c r="K122" s="268">
        <f t="shared" si="26"/>
        <v>438869.42</v>
      </c>
      <c r="L122" s="245"/>
      <c r="M122" s="269">
        <v>5670</v>
      </c>
      <c r="N122" s="265" t="s">
        <v>1324</v>
      </c>
      <c r="O122" s="270">
        <v>314.29520955485509</v>
      </c>
      <c r="P122" s="271">
        <f t="shared" si="27"/>
        <v>1.3363232630712301</v>
      </c>
      <c r="Q122" s="272"/>
      <c r="R122" s="265">
        <f t="shared" si="28"/>
        <v>1044.93</v>
      </c>
      <c r="S122" s="265">
        <f t="shared" si="38"/>
        <v>430.52</v>
      </c>
      <c r="T122" s="273">
        <f t="shared" si="29"/>
        <v>180818.4</v>
      </c>
      <c r="U122" s="275">
        <f t="shared" si="39"/>
        <v>93338.394338214901</v>
      </c>
      <c r="V122" s="321"/>
      <c r="W122" s="357">
        <f t="shared" si="30"/>
        <v>0</v>
      </c>
      <c r="X122" s="138">
        <v>5670</v>
      </c>
      <c r="Y122" s="265" t="s">
        <v>371</v>
      </c>
      <c r="AA122" s="273">
        <v>151896.91537419168</v>
      </c>
      <c r="AD122" s="304" t="b">
        <f t="shared" si="33"/>
        <v>0</v>
      </c>
      <c r="AH122" s="380"/>
      <c r="AJ122" s="380"/>
    </row>
    <row r="123" spans="1:36" hidden="1" x14ac:dyDescent="0.45">
      <c r="A123" s="264">
        <v>5726</v>
      </c>
      <c r="B123" s="265" t="s">
        <v>372</v>
      </c>
      <c r="C123" s="266">
        <v>587</v>
      </c>
      <c r="D123" s="267">
        <v>412341.54</v>
      </c>
      <c r="E123" s="267">
        <v>0</v>
      </c>
      <c r="F123" s="267">
        <v>0</v>
      </c>
      <c r="G123" s="265">
        <v>0</v>
      </c>
      <c r="H123" s="265">
        <v>0</v>
      </c>
      <c r="I123" s="265">
        <v>0</v>
      </c>
      <c r="J123" s="265">
        <v>0</v>
      </c>
      <c r="K123" s="268">
        <f t="shared" si="26"/>
        <v>412341.54</v>
      </c>
      <c r="L123" s="245"/>
      <c r="M123" s="269">
        <v>5726</v>
      </c>
      <c r="N123" s="265" t="s">
        <v>1326</v>
      </c>
      <c r="O123" s="270">
        <v>158.94825214325704</v>
      </c>
      <c r="P123" s="271">
        <f t="shared" si="27"/>
        <v>3.6930258249769747</v>
      </c>
      <c r="Q123" s="272"/>
      <c r="R123" s="265">
        <f t="shared" si="28"/>
        <v>702.46</v>
      </c>
      <c r="S123" s="265">
        <f t="shared" si="38"/>
        <v>88.05</v>
      </c>
      <c r="T123" s="273">
        <f t="shared" si="29"/>
        <v>51685.35</v>
      </c>
      <c r="U123" s="275">
        <f t="shared" si="39"/>
        <v>26679.959449971106</v>
      </c>
      <c r="V123" s="321"/>
      <c r="W123" s="357">
        <f t="shared" si="30"/>
        <v>0</v>
      </c>
      <c r="X123" s="138">
        <v>5726</v>
      </c>
      <c r="Y123" s="265" t="s">
        <v>372</v>
      </c>
      <c r="AA123" s="273">
        <v>62587.017536855434</v>
      </c>
      <c r="AD123" s="304" t="b">
        <f t="shared" si="33"/>
        <v>0</v>
      </c>
      <c r="AH123" s="380"/>
      <c r="AJ123" s="380"/>
    </row>
    <row r="124" spans="1:36" hidden="1" x14ac:dyDescent="0.45">
      <c r="A124" s="264">
        <v>5733</v>
      </c>
      <c r="B124" s="265" t="s">
        <v>373</v>
      </c>
      <c r="C124" s="266">
        <v>480</v>
      </c>
      <c r="D124" s="267">
        <v>514717.54</v>
      </c>
      <c r="E124" s="267">
        <v>0</v>
      </c>
      <c r="F124" s="267">
        <v>0</v>
      </c>
      <c r="G124" s="265">
        <v>0</v>
      </c>
      <c r="H124" s="265">
        <v>0</v>
      </c>
      <c r="I124" s="265">
        <v>0</v>
      </c>
      <c r="J124" s="265">
        <v>0</v>
      </c>
      <c r="K124" s="268">
        <f t="shared" si="26"/>
        <v>514717.54</v>
      </c>
      <c r="L124" s="245"/>
      <c r="M124" s="269">
        <v>5733</v>
      </c>
      <c r="N124" s="265" t="s">
        <v>1327</v>
      </c>
      <c r="O124" s="270">
        <v>303.7181860164294</v>
      </c>
      <c r="P124" s="271">
        <f t="shared" si="27"/>
        <v>1.5804124418615972</v>
      </c>
      <c r="Q124" s="272"/>
      <c r="R124" s="265">
        <f t="shared" si="28"/>
        <v>1072.33</v>
      </c>
      <c r="S124" s="265">
        <f t="shared" si="38"/>
        <v>457.92</v>
      </c>
      <c r="T124" s="273">
        <f t="shared" si="29"/>
        <v>219801.60000000001</v>
      </c>
      <c r="U124" s="275">
        <f t="shared" si="39"/>
        <v>113461.50843592564</v>
      </c>
      <c r="V124" s="321"/>
      <c r="W124" s="357">
        <f t="shared" si="30"/>
        <v>0</v>
      </c>
      <c r="X124" s="138">
        <v>5733</v>
      </c>
      <c r="Y124" s="265" t="s">
        <v>373</v>
      </c>
      <c r="AA124" s="273">
        <v>207511.15674054294</v>
      </c>
      <c r="AD124" s="304" t="b">
        <f t="shared" si="33"/>
        <v>0</v>
      </c>
      <c r="AH124" s="380"/>
      <c r="AJ124" s="380"/>
    </row>
    <row r="125" spans="1:36" hidden="1" x14ac:dyDescent="0.45">
      <c r="A125" s="264">
        <v>5747</v>
      </c>
      <c r="B125" s="265" t="s">
        <v>375</v>
      </c>
      <c r="C125" s="266">
        <v>3107</v>
      </c>
      <c r="D125" s="267">
        <v>2225952.7200000002</v>
      </c>
      <c r="E125" s="267">
        <v>0</v>
      </c>
      <c r="F125" s="267">
        <v>29936.58</v>
      </c>
      <c r="G125" s="265">
        <v>0</v>
      </c>
      <c r="H125" s="265">
        <v>0</v>
      </c>
      <c r="I125" s="265">
        <v>0</v>
      </c>
      <c r="J125" s="265">
        <v>0</v>
      </c>
      <c r="K125" s="268">
        <f t="shared" si="26"/>
        <v>2196016.14</v>
      </c>
      <c r="L125" s="245"/>
      <c r="M125" s="269">
        <v>5747</v>
      </c>
      <c r="N125" s="265" t="s">
        <v>1329</v>
      </c>
      <c r="O125" s="270">
        <v>468.39860718283251</v>
      </c>
      <c r="P125" s="271">
        <f t="shared" si="27"/>
        <v>6.6332391948962997</v>
      </c>
      <c r="Q125" s="272"/>
      <c r="R125" s="265">
        <f t="shared" si="28"/>
        <v>706.8</v>
      </c>
      <c r="S125" s="265">
        <f t="shared" si="38"/>
        <v>92.39</v>
      </c>
      <c r="T125" s="273">
        <f t="shared" si="29"/>
        <v>287055.73</v>
      </c>
      <c r="U125" s="275">
        <f t="shared" si="39"/>
        <v>148178.06663361774</v>
      </c>
      <c r="V125" s="321"/>
      <c r="W125" s="357">
        <f t="shared" si="30"/>
        <v>0</v>
      </c>
      <c r="X125" s="138">
        <v>5747</v>
      </c>
      <c r="Y125" s="265" t="s">
        <v>375</v>
      </c>
      <c r="AA125" s="273">
        <v>203601.95529438442</v>
      </c>
      <c r="AD125" s="304" t="b">
        <f t="shared" si="33"/>
        <v>0</v>
      </c>
      <c r="AH125" s="380"/>
      <c r="AJ125" s="380"/>
    </row>
    <row r="126" spans="1:36" hidden="1" x14ac:dyDescent="0.45">
      <c r="A126" s="264">
        <v>5754</v>
      </c>
      <c r="B126" s="265" t="s">
        <v>376</v>
      </c>
      <c r="C126" s="266">
        <v>1269</v>
      </c>
      <c r="D126" s="267">
        <v>859588.87</v>
      </c>
      <c r="E126" s="267">
        <v>0</v>
      </c>
      <c r="F126" s="267">
        <v>0</v>
      </c>
      <c r="G126" s="265">
        <v>0</v>
      </c>
      <c r="H126" s="265">
        <v>0</v>
      </c>
      <c r="I126" s="265">
        <v>0</v>
      </c>
      <c r="J126" s="265">
        <v>0</v>
      </c>
      <c r="K126" s="268">
        <f t="shared" si="26"/>
        <v>859588.87</v>
      </c>
      <c r="L126" s="245"/>
      <c r="M126" s="269">
        <v>5754</v>
      </c>
      <c r="N126" s="265" t="s">
        <v>1330</v>
      </c>
      <c r="O126" s="270">
        <v>425.05617104883879</v>
      </c>
      <c r="P126" s="271">
        <f t="shared" si="27"/>
        <v>2.9854877694604567</v>
      </c>
      <c r="Q126" s="272"/>
      <c r="R126" s="265">
        <f t="shared" si="28"/>
        <v>677.37</v>
      </c>
      <c r="S126" s="265">
        <f t="shared" si="38"/>
        <v>62.96</v>
      </c>
      <c r="T126" s="273">
        <f t="shared" si="29"/>
        <v>79896.240000000005</v>
      </c>
      <c r="U126" s="275">
        <f t="shared" si="39"/>
        <v>41242.410923117663</v>
      </c>
      <c r="V126" s="321"/>
      <c r="W126" s="357">
        <f t="shared" si="30"/>
        <v>0</v>
      </c>
      <c r="X126" s="138">
        <v>5754</v>
      </c>
      <c r="Y126" s="265" t="s">
        <v>376</v>
      </c>
      <c r="AA126" s="273">
        <v>102163.86183212219</v>
      </c>
      <c r="AD126" s="304" t="b">
        <f t="shared" si="33"/>
        <v>0</v>
      </c>
      <c r="AH126" s="380"/>
      <c r="AJ126" s="380"/>
    </row>
    <row r="127" spans="1:36" hidden="1" x14ac:dyDescent="0.45">
      <c r="A127" s="264">
        <v>5780</v>
      </c>
      <c r="B127" s="265" t="s">
        <v>378</v>
      </c>
      <c r="C127" s="266">
        <v>469</v>
      </c>
      <c r="D127" s="267">
        <v>282662.88</v>
      </c>
      <c r="E127" s="267">
        <v>0</v>
      </c>
      <c r="F127" s="267">
        <v>0</v>
      </c>
      <c r="G127" s="265">
        <v>0</v>
      </c>
      <c r="H127" s="265">
        <v>0</v>
      </c>
      <c r="I127" s="265">
        <v>0</v>
      </c>
      <c r="J127" s="265">
        <v>0</v>
      </c>
      <c r="K127" s="268">
        <f t="shared" si="26"/>
        <v>282662.88</v>
      </c>
      <c r="L127" s="245"/>
      <c r="M127" s="269">
        <v>5780</v>
      </c>
      <c r="N127" s="265" t="s">
        <v>1332</v>
      </c>
      <c r="O127" s="270">
        <v>10.77</v>
      </c>
      <c r="P127" s="271">
        <f t="shared" si="27"/>
        <v>43.546889507892296</v>
      </c>
      <c r="Q127" s="272"/>
      <c r="R127" s="265">
        <f t="shared" si="28"/>
        <v>602.69000000000005</v>
      </c>
      <c r="S127" s="265">
        <v>0</v>
      </c>
      <c r="T127" s="273">
        <f t="shared" si="29"/>
        <v>0</v>
      </c>
      <c r="U127" s="274"/>
      <c r="V127" s="321"/>
      <c r="W127" s="357">
        <f t="shared" si="30"/>
        <v>0</v>
      </c>
      <c r="X127" s="138">
        <v>5780</v>
      </c>
      <c r="Y127" s="265" t="s">
        <v>378</v>
      </c>
      <c r="AA127" s="273">
        <v>24752.353333127488</v>
      </c>
      <c r="AD127" s="304" t="b">
        <f t="shared" si="33"/>
        <v>0</v>
      </c>
      <c r="AH127" s="380"/>
      <c r="AJ127" s="380"/>
    </row>
    <row r="128" spans="1:36" hidden="1" x14ac:dyDescent="0.45">
      <c r="A128" s="264">
        <v>238</v>
      </c>
      <c r="B128" s="265" t="s">
        <v>32</v>
      </c>
      <c r="C128" s="266">
        <v>1110</v>
      </c>
      <c r="D128" s="267">
        <v>702723.32</v>
      </c>
      <c r="E128" s="267">
        <v>0</v>
      </c>
      <c r="F128" s="267">
        <v>0</v>
      </c>
      <c r="G128" s="265">
        <v>3240.55</v>
      </c>
      <c r="H128" s="265">
        <v>0</v>
      </c>
      <c r="I128" s="265">
        <v>0</v>
      </c>
      <c r="J128" s="265">
        <v>0</v>
      </c>
      <c r="K128" s="268">
        <f t="shared" si="26"/>
        <v>699482.7699999999</v>
      </c>
      <c r="L128" s="245"/>
      <c r="M128" s="269">
        <v>238</v>
      </c>
      <c r="N128" s="265" t="s">
        <v>1339</v>
      </c>
      <c r="O128" s="270">
        <v>147.30441609172317</v>
      </c>
      <c r="P128" s="271">
        <f t="shared" si="27"/>
        <v>7.5354156341709935</v>
      </c>
      <c r="Q128" s="272"/>
      <c r="R128" s="265">
        <f t="shared" si="28"/>
        <v>630.16</v>
      </c>
      <c r="S128" s="265">
        <f>ROUND((R128-S$2),2)</f>
        <v>15.75</v>
      </c>
      <c r="T128" s="273">
        <f t="shared" si="29"/>
        <v>17482.5</v>
      </c>
      <c r="U128" s="275">
        <f>T128*U$2</f>
        <v>9024.4603370997756</v>
      </c>
      <c r="V128" s="321"/>
      <c r="W128" s="357">
        <f t="shared" si="30"/>
        <v>0</v>
      </c>
      <c r="X128" s="138">
        <v>238</v>
      </c>
      <c r="Y128" s="265" t="s">
        <v>32</v>
      </c>
      <c r="AA128" s="273">
        <v>113844.960179726</v>
      </c>
      <c r="AD128" s="304" t="b">
        <f t="shared" si="33"/>
        <v>0</v>
      </c>
      <c r="AH128" s="380"/>
      <c r="AJ128" s="380"/>
    </row>
    <row r="129" spans="1:36" hidden="1" x14ac:dyDescent="0.45">
      <c r="A129" s="264">
        <v>5866</v>
      </c>
      <c r="B129" s="265" t="s">
        <v>384</v>
      </c>
      <c r="C129" s="266">
        <v>974</v>
      </c>
      <c r="D129" s="267">
        <v>716101.85</v>
      </c>
      <c r="E129" s="267">
        <v>0</v>
      </c>
      <c r="F129" s="267">
        <v>0</v>
      </c>
      <c r="G129" s="265">
        <v>0</v>
      </c>
      <c r="H129" s="265">
        <v>0</v>
      </c>
      <c r="I129" s="265">
        <v>0</v>
      </c>
      <c r="J129" s="265">
        <v>0</v>
      </c>
      <c r="K129" s="268">
        <f t="shared" si="26"/>
        <v>716101.85</v>
      </c>
      <c r="L129" s="245"/>
      <c r="M129" s="269">
        <v>5866</v>
      </c>
      <c r="N129" s="265" t="s">
        <v>1340</v>
      </c>
      <c r="O129" s="270">
        <v>116.3766519691211</v>
      </c>
      <c r="P129" s="271">
        <f t="shared" si="27"/>
        <v>8.3693763613206293</v>
      </c>
      <c r="Q129" s="272"/>
      <c r="R129" s="265">
        <f t="shared" si="28"/>
        <v>735.22</v>
      </c>
      <c r="S129" s="265">
        <f>ROUND((R129-S$2),2)</f>
        <v>120.81</v>
      </c>
      <c r="T129" s="273">
        <f t="shared" si="29"/>
        <v>117668.94</v>
      </c>
      <c r="U129" s="275">
        <f>T129*U$2</f>
        <v>60740.665347551738</v>
      </c>
      <c r="V129" s="321"/>
      <c r="W129" s="357">
        <f t="shared" si="30"/>
        <v>0</v>
      </c>
      <c r="X129" s="138">
        <v>5866</v>
      </c>
      <c r="Y129" s="265" t="s">
        <v>384</v>
      </c>
      <c r="AA129" s="273">
        <v>118610.94605213014</v>
      </c>
      <c r="AD129" s="304" t="b">
        <f t="shared" si="33"/>
        <v>0</v>
      </c>
      <c r="AH129" s="380"/>
      <c r="AJ129" s="380"/>
    </row>
    <row r="130" spans="1:36" hidden="1" x14ac:dyDescent="0.45">
      <c r="A130" s="264">
        <v>6027</v>
      </c>
      <c r="B130" s="265" t="s">
        <v>391</v>
      </c>
      <c r="C130" s="266">
        <v>535</v>
      </c>
      <c r="D130" s="267">
        <v>330938.74</v>
      </c>
      <c r="E130" s="267">
        <v>192.26</v>
      </c>
      <c r="F130" s="267">
        <v>0</v>
      </c>
      <c r="G130" s="265">
        <v>0</v>
      </c>
      <c r="H130" s="265">
        <v>0</v>
      </c>
      <c r="I130" s="265">
        <v>0</v>
      </c>
      <c r="J130" s="265">
        <v>0</v>
      </c>
      <c r="K130" s="268">
        <f t="shared" si="26"/>
        <v>330746.48</v>
      </c>
      <c r="L130" s="245"/>
      <c r="M130" s="269">
        <v>6027</v>
      </c>
      <c r="N130" s="265" t="s">
        <v>1345</v>
      </c>
      <c r="O130" s="270">
        <v>186.17550918939392</v>
      </c>
      <c r="P130" s="271">
        <f t="shared" si="27"/>
        <v>2.8736325327073575</v>
      </c>
      <c r="Q130" s="272"/>
      <c r="R130" s="265">
        <f t="shared" si="28"/>
        <v>618.22</v>
      </c>
      <c r="S130" s="265">
        <f>ROUND((R130-S$2),2)</f>
        <v>3.81</v>
      </c>
      <c r="T130" s="273">
        <f t="shared" si="29"/>
        <v>2038.3500000000001</v>
      </c>
      <c r="U130" s="275">
        <f>T130*U$2</f>
        <v>1052.1955514444346</v>
      </c>
      <c r="V130" s="321"/>
      <c r="W130" s="357">
        <f t="shared" si="30"/>
        <v>0</v>
      </c>
      <c r="X130" s="138">
        <v>6027</v>
      </c>
      <c r="Y130" s="265" t="s">
        <v>391</v>
      </c>
      <c r="AA130" s="273">
        <v>31567.394351231556</v>
      </c>
      <c r="AD130" s="304" t="b">
        <f t="shared" si="33"/>
        <v>0</v>
      </c>
      <c r="AH130" s="380"/>
      <c r="AJ130" s="380"/>
    </row>
    <row r="131" spans="1:36" hidden="1" x14ac:dyDescent="0.45">
      <c r="A131" s="264">
        <v>6069</v>
      </c>
      <c r="B131" s="265" t="s">
        <v>392</v>
      </c>
      <c r="C131" s="266">
        <v>78</v>
      </c>
      <c r="D131" s="267">
        <v>37076.660000000003</v>
      </c>
      <c r="E131" s="267">
        <v>0</v>
      </c>
      <c r="F131" s="267">
        <v>0</v>
      </c>
      <c r="G131" s="265">
        <v>0</v>
      </c>
      <c r="H131" s="265">
        <v>0</v>
      </c>
      <c r="I131" s="265">
        <v>0</v>
      </c>
      <c r="J131" s="265">
        <v>0</v>
      </c>
      <c r="K131" s="268">
        <f t="shared" si="26"/>
        <v>37076.660000000003</v>
      </c>
      <c r="L131" s="245"/>
      <c r="M131" s="269">
        <v>6069</v>
      </c>
      <c r="N131" s="265" t="s">
        <v>1346</v>
      </c>
      <c r="O131" s="270">
        <v>25.580102436613608</v>
      </c>
      <c r="P131" s="271">
        <f t="shared" si="27"/>
        <v>3.0492450213317417</v>
      </c>
      <c r="Q131" s="272"/>
      <c r="R131" s="265">
        <f t="shared" si="28"/>
        <v>475.34</v>
      </c>
      <c r="S131" s="265">
        <v>0</v>
      </c>
      <c r="T131" s="273">
        <f t="shared" si="29"/>
        <v>0</v>
      </c>
      <c r="U131" s="274"/>
      <c r="V131" s="321"/>
      <c r="W131" s="357">
        <f t="shared" si="30"/>
        <v>0</v>
      </c>
      <c r="X131" s="138">
        <v>6069</v>
      </c>
      <c r="Y131" s="265" t="s">
        <v>392</v>
      </c>
      <c r="AA131" s="273">
        <v>17561.802529944369</v>
      </c>
      <c r="AD131" s="304" t="b">
        <f t="shared" si="33"/>
        <v>0</v>
      </c>
      <c r="AH131" s="380"/>
      <c r="AJ131" s="380"/>
    </row>
    <row r="132" spans="1:36" hidden="1" x14ac:dyDescent="0.45">
      <c r="A132" s="264">
        <v>6230</v>
      </c>
      <c r="B132" s="265" t="s">
        <v>403</v>
      </c>
      <c r="C132" s="266">
        <v>485</v>
      </c>
      <c r="D132" s="267">
        <v>395462.43</v>
      </c>
      <c r="E132" s="267">
        <v>0</v>
      </c>
      <c r="F132" s="267">
        <v>0</v>
      </c>
      <c r="G132" s="265">
        <v>0</v>
      </c>
      <c r="H132" s="265">
        <v>0</v>
      </c>
      <c r="I132" s="265">
        <v>0</v>
      </c>
      <c r="J132" s="265">
        <v>0</v>
      </c>
      <c r="K132" s="268">
        <f t="shared" si="26"/>
        <v>395462.43</v>
      </c>
      <c r="L132" s="245"/>
      <c r="M132" s="269">
        <v>6230</v>
      </c>
      <c r="N132" s="265" t="s">
        <v>1357</v>
      </c>
      <c r="O132" s="270">
        <v>420.65554386096386</v>
      </c>
      <c r="P132" s="271">
        <f t="shared" si="27"/>
        <v>1.1529623395628026</v>
      </c>
      <c r="Q132" s="272"/>
      <c r="R132" s="265">
        <f t="shared" si="28"/>
        <v>815.39</v>
      </c>
      <c r="S132" s="265">
        <f t="shared" ref="S132:S142" si="40">ROUND((R132-S$2),2)</f>
        <v>200.98</v>
      </c>
      <c r="T132" s="273">
        <f t="shared" si="29"/>
        <v>97475.299999999988</v>
      </c>
      <c r="U132" s="275">
        <f t="shared" ref="U132:U142" si="41">T132*U$2</f>
        <v>50316.715498178273</v>
      </c>
      <c r="V132" s="321"/>
      <c r="W132" s="357">
        <f t="shared" si="30"/>
        <v>0</v>
      </c>
      <c r="X132" s="138">
        <v>6230</v>
      </c>
      <c r="Y132" s="265" t="s">
        <v>403</v>
      </c>
      <c r="AA132" s="273">
        <v>102048.75505011789</v>
      </c>
      <c r="AD132" s="304" t="b">
        <f t="shared" si="33"/>
        <v>0</v>
      </c>
      <c r="AH132" s="380"/>
      <c r="AJ132" s="380"/>
    </row>
    <row r="133" spans="1:36" hidden="1" x14ac:dyDescent="0.45">
      <c r="A133" s="264">
        <v>6251</v>
      </c>
      <c r="B133" s="265" t="s">
        <v>406</v>
      </c>
      <c r="C133" s="266">
        <v>308</v>
      </c>
      <c r="D133" s="267">
        <v>319515.53999999998</v>
      </c>
      <c r="E133" s="267">
        <v>0</v>
      </c>
      <c r="F133" s="267">
        <v>0</v>
      </c>
      <c r="G133" s="265">
        <v>0</v>
      </c>
      <c r="H133" s="265">
        <v>0</v>
      </c>
      <c r="I133" s="265">
        <v>0</v>
      </c>
      <c r="J133" s="265">
        <v>0</v>
      </c>
      <c r="K133" s="268">
        <f t="shared" ref="K133:K196" si="42">D133-E133-F133-G133-I133-J133</f>
        <v>319515.53999999998</v>
      </c>
      <c r="L133" s="245"/>
      <c r="M133" s="269">
        <v>6251</v>
      </c>
      <c r="N133" s="265" t="s">
        <v>1360</v>
      </c>
      <c r="O133" s="270">
        <v>95.322669411977984</v>
      </c>
      <c r="P133" s="271">
        <f t="shared" ref="P133:P196" si="43">C133/O133</f>
        <v>3.2311306628315801</v>
      </c>
      <c r="Q133" s="272"/>
      <c r="R133" s="265">
        <f t="shared" ref="R133:R196" si="44">ROUND((K133/C133),2)</f>
        <v>1037.3900000000001</v>
      </c>
      <c r="S133" s="265">
        <f t="shared" si="40"/>
        <v>422.98</v>
      </c>
      <c r="T133" s="273">
        <f t="shared" ref="T133:T196" si="45">S133*C133</f>
        <v>130277.84000000001</v>
      </c>
      <c r="U133" s="275">
        <f t="shared" si="41"/>
        <v>67249.375082684433</v>
      </c>
      <c r="V133" s="321"/>
      <c r="W133" s="357">
        <f t="shared" si="30"/>
        <v>0</v>
      </c>
      <c r="X133" s="138">
        <v>6251</v>
      </c>
      <c r="Y133" s="265" t="s">
        <v>406</v>
      </c>
      <c r="AA133" s="273">
        <v>38588.178348109053</v>
      </c>
      <c r="AD133" s="304" t="b">
        <f t="shared" si="33"/>
        <v>0</v>
      </c>
      <c r="AH133" s="380"/>
      <c r="AJ133" s="380"/>
    </row>
    <row r="134" spans="1:36" hidden="1" x14ac:dyDescent="0.45">
      <c r="A134" s="264">
        <v>6293</v>
      </c>
      <c r="B134" s="265" t="s">
        <v>407</v>
      </c>
      <c r="C134" s="266">
        <v>662</v>
      </c>
      <c r="D134" s="267">
        <v>427243.31</v>
      </c>
      <c r="E134" s="267">
        <v>0</v>
      </c>
      <c r="F134" s="267">
        <v>0</v>
      </c>
      <c r="G134" s="265">
        <v>0</v>
      </c>
      <c r="H134" s="265">
        <v>0</v>
      </c>
      <c r="I134" s="265">
        <v>0</v>
      </c>
      <c r="J134" s="265">
        <v>0</v>
      </c>
      <c r="K134" s="268">
        <f t="shared" si="42"/>
        <v>427243.31</v>
      </c>
      <c r="L134" s="245"/>
      <c r="M134" s="269">
        <v>6293</v>
      </c>
      <c r="N134" s="265" t="s">
        <v>1361</v>
      </c>
      <c r="O134" s="270">
        <v>489.2260118562055</v>
      </c>
      <c r="P134" s="271">
        <f t="shared" si="43"/>
        <v>1.3531578124561714</v>
      </c>
      <c r="Q134" s="272"/>
      <c r="R134" s="265">
        <f t="shared" si="44"/>
        <v>645.38</v>
      </c>
      <c r="S134" s="265">
        <f t="shared" si="40"/>
        <v>30.97</v>
      </c>
      <c r="T134" s="273">
        <f t="shared" si="45"/>
        <v>20502.14</v>
      </c>
      <c r="U134" s="275">
        <f t="shared" si="41"/>
        <v>10583.19744062158</v>
      </c>
      <c r="V134" s="321"/>
      <c r="W134" s="357">
        <f t="shared" ref="W134:W197" si="46">M134-X134</f>
        <v>0</v>
      </c>
      <c r="X134" s="138">
        <v>6293</v>
      </c>
      <c r="Y134" s="265" t="s">
        <v>407</v>
      </c>
      <c r="AA134" s="273">
        <v>21094.255388858659</v>
      </c>
      <c r="AD134" s="304" t="b">
        <f t="shared" si="33"/>
        <v>0</v>
      </c>
      <c r="AH134" s="380"/>
      <c r="AJ134" s="380"/>
    </row>
    <row r="135" spans="1:36" hidden="1" x14ac:dyDescent="0.45">
      <c r="A135" s="264">
        <v>6321</v>
      </c>
      <c r="B135" s="265" t="s">
        <v>410</v>
      </c>
      <c r="C135" s="266">
        <v>1189</v>
      </c>
      <c r="D135" s="267">
        <v>826812.34</v>
      </c>
      <c r="E135" s="267">
        <v>222.14</v>
      </c>
      <c r="F135" s="267">
        <v>0</v>
      </c>
      <c r="G135" s="265">
        <v>0</v>
      </c>
      <c r="H135" s="265">
        <v>0</v>
      </c>
      <c r="I135" s="265">
        <v>0</v>
      </c>
      <c r="J135" s="265">
        <v>0</v>
      </c>
      <c r="K135" s="268">
        <f t="shared" si="42"/>
        <v>826590.2</v>
      </c>
      <c r="L135" s="245"/>
      <c r="M135" s="269">
        <v>6321</v>
      </c>
      <c r="N135" s="265" t="s">
        <v>1366</v>
      </c>
      <c r="O135" s="270">
        <v>168.64452900396452</v>
      </c>
      <c r="P135" s="271">
        <f t="shared" si="43"/>
        <v>7.0503324775631988</v>
      </c>
      <c r="Q135" s="272"/>
      <c r="R135" s="265">
        <f t="shared" si="44"/>
        <v>695.2</v>
      </c>
      <c r="S135" s="265">
        <f t="shared" si="40"/>
        <v>80.790000000000006</v>
      </c>
      <c r="T135" s="273">
        <f t="shared" si="45"/>
        <v>96059.310000000012</v>
      </c>
      <c r="U135" s="275">
        <f t="shared" si="41"/>
        <v>49585.781959340595</v>
      </c>
      <c r="V135" s="321"/>
      <c r="W135" s="357">
        <f t="shared" si="46"/>
        <v>0</v>
      </c>
      <c r="X135" s="138">
        <v>6321</v>
      </c>
      <c r="Y135" s="265" t="s">
        <v>410</v>
      </c>
      <c r="AA135" s="273">
        <v>9821.4356890864128</v>
      </c>
      <c r="AD135" s="304" t="b">
        <f t="shared" si="33"/>
        <v>0</v>
      </c>
      <c r="AE135" s="339"/>
      <c r="AH135" s="380"/>
      <c r="AJ135" s="380"/>
    </row>
    <row r="136" spans="1:36" hidden="1" x14ac:dyDescent="0.45">
      <c r="A136" s="264">
        <v>6354</v>
      </c>
      <c r="B136" s="265" t="s">
        <v>413</v>
      </c>
      <c r="C136" s="266">
        <v>307</v>
      </c>
      <c r="D136" s="267">
        <v>244738.28</v>
      </c>
      <c r="E136" s="267">
        <v>0</v>
      </c>
      <c r="F136" s="267">
        <v>0</v>
      </c>
      <c r="G136" s="265">
        <v>0</v>
      </c>
      <c r="H136" s="265">
        <v>0</v>
      </c>
      <c r="I136" s="265">
        <v>0</v>
      </c>
      <c r="J136" s="265">
        <v>0</v>
      </c>
      <c r="K136" s="268">
        <f t="shared" si="42"/>
        <v>244738.28</v>
      </c>
      <c r="L136" s="245"/>
      <c r="M136" s="269">
        <v>6354</v>
      </c>
      <c r="N136" s="265" t="s">
        <v>1368</v>
      </c>
      <c r="O136" s="270">
        <v>99.65135500010426</v>
      </c>
      <c r="P136" s="271">
        <f t="shared" si="43"/>
        <v>3.0807408489295383</v>
      </c>
      <c r="Q136" s="272"/>
      <c r="R136" s="265">
        <f t="shared" si="44"/>
        <v>797.19</v>
      </c>
      <c r="S136" s="265">
        <f t="shared" si="40"/>
        <v>182.78</v>
      </c>
      <c r="T136" s="273">
        <f t="shared" si="45"/>
        <v>56113.46</v>
      </c>
      <c r="U136" s="275">
        <f t="shared" si="41"/>
        <v>28965.748270981538</v>
      </c>
      <c r="V136" s="321"/>
      <c r="W136" s="357">
        <f t="shared" si="46"/>
        <v>0</v>
      </c>
      <c r="X136" s="138">
        <v>6354</v>
      </c>
      <c r="Y136" s="265" t="s">
        <v>413</v>
      </c>
      <c r="AA136" s="273">
        <v>59797.082331869839</v>
      </c>
      <c r="AD136" s="304" t="b">
        <f t="shared" si="33"/>
        <v>0</v>
      </c>
      <c r="AE136" s="339"/>
      <c r="AH136" s="380"/>
      <c r="AJ136" s="380"/>
    </row>
    <row r="137" spans="1:36" hidden="1" x14ac:dyDescent="0.45">
      <c r="A137" s="264">
        <v>6440</v>
      </c>
      <c r="B137" s="265" t="s">
        <v>419</v>
      </c>
      <c r="C137" s="266">
        <v>179</v>
      </c>
      <c r="D137" s="267">
        <v>138088.16</v>
      </c>
      <c r="E137" s="267">
        <v>0</v>
      </c>
      <c r="F137" s="267">
        <v>0</v>
      </c>
      <c r="G137" s="265">
        <v>0</v>
      </c>
      <c r="H137" s="265">
        <v>0</v>
      </c>
      <c r="I137" s="265">
        <v>0</v>
      </c>
      <c r="J137" s="265">
        <v>0</v>
      </c>
      <c r="K137" s="268">
        <f t="shared" si="42"/>
        <v>138088.16</v>
      </c>
      <c r="L137" s="245"/>
      <c r="M137" s="269">
        <v>6440</v>
      </c>
      <c r="N137" s="265" t="s">
        <v>1371</v>
      </c>
      <c r="O137" s="270">
        <v>202.16878210136881</v>
      </c>
      <c r="P137" s="271">
        <f t="shared" si="43"/>
        <v>0.88539881449277458</v>
      </c>
      <c r="Q137" s="272"/>
      <c r="R137" s="265">
        <f t="shared" si="44"/>
        <v>771.44</v>
      </c>
      <c r="S137" s="265">
        <f t="shared" si="40"/>
        <v>157.03</v>
      </c>
      <c r="T137" s="273">
        <f t="shared" si="45"/>
        <v>28108.37</v>
      </c>
      <c r="U137" s="275">
        <f t="shared" si="41"/>
        <v>14509.530685286727</v>
      </c>
      <c r="V137" s="321"/>
      <c r="W137" s="357">
        <f t="shared" si="46"/>
        <v>0</v>
      </c>
      <c r="X137" s="138">
        <v>6440</v>
      </c>
      <c r="Y137" s="265" t="s">
        <v>419</v>
      </c>
      <c r="AA137" s="273">
        <v>33149.302291415559</v>
      </c>
      <c r="AD137" s="304" t="b">
        <f t="shared" si="33"/>
        <v>0</v>
      </c>
      <c r="AE137" s="339"/>
      <c r="AH137" s="380"/>
      <c r="AJ137" s="380"/>
    </row>
    <row r="138" spans="1:36" hidden="1" x14ac:dyDescent="0.45">
      <c r="A138" s="264">
        <v>6426</v>
      </c>
      <c r="B138" s="265" t="s">
        <v>418</v>
      </c>
      <c r="C138" s="266">
        <v>775</v>
      </c>
      <c r="D138" s="267">
        <v>507203.42</v>
      </c>
      <c r="E138" s="267">
        <v>0</v>
      </c>
      <c r="F138" s="267">
        <v>0</v>
      </c>
      <c r="G138" s="265">
        <v>0</v>
      </c>
      <c r="H138" s="265">
        <v>0</v>
      </c>
      <c r="I138" s="265">
        <v>0</v>
      </c>
      <c r="J138" s="265">
        <v>0</v>
      </c>
      <c r="K138" s="268">
        <f t="shared" si="42"/>
        <v>507203.42</v>
      </c>
      <c r="L138" s="245"/>
      <c r="M138" s="269">
        <v>6426</v>
      </c>
      <c r="N138" s="265" t="s">
        <v>1373</v>
      </c>
      <c r="O138" s="270">
        <v>137.538115506373</v>
      </c>
      <c r="P138" s="271">
        <f t="shared" si="43"/>
        <v>5.6348016485952899</v>
      </c>
      <c r="Q138" s="272"/>
      <c r="R138" s="265">
        <f t="shared" si="44"/>
        <v>654.46</v>
      </c>
      <c r="S138" s="265">
        <f t="shared" si="40"/>
        <v>40.049999999999997</v>
      </c>
      <c r="T138" s="273">
        <f t="shared" si="45"/>
        <v>31038.749999999996</v>
      </c>
      <c r="U138" s="275">
        <f t="shared" si="41"/>
        <v>16022.191808274309</v>
      </c>
      <c r="V138" s="321"/>
      <c r="W138" s="357">
        <f t="shared" si="46"/>
        <v>0</v>
      </c>
      <c r="X138" s="138">
        <v>6426</v>
      </c>
      <c r="Y138" s="265" t="s">
        <v>418</v>
      </c>
      <c r="AA138" s="273">
        <v>61004.320496662112</v>
      </c>
      <c r="AD138" s="304" t="b">
        <f t="shared" si="33"/>
        <v>0</v>
      </c>
      <c r="AE138" s="339"/>
      <c r="AH138" s="380"/>
      <c r="AJ138" s="380"/>
    </row>
    <row r="139" spans="1:36" hidden="1" x14ac:dyDescent="0.45">
      <c r="A139" s="264">
        <v>6615</v>
      </c>
      <c r="B139" s="265" t="s">
        <v>426</v>
      </c>
      <c r="C139" s="266">
        <v>313</v>
      </c>
      <c r="D139" s="267">
        <v>238264.86</v>
      </c>
      <c r="E139" s="267">
        <v>0</v>
      </c>
      <c r="F139" s="267">
        <v>0</v>
      </c>
      <c r="G139" s="265">
        <v>0</v>
      </c>
      <c r="H139" s="265">
        <v>0</v>
      </c>
      <c r="I139" s="265">
        <v>0</v>
      </c>
      <c r="J139" s="265">
        <v>0</v>
      </c>
      <c r="K139" s="268">
        <f t="shared" si="42"/>
        <v>238264.86</v>
      </c>
      <c r="L139" s="245"/>
      <c r="M139" s="269">
        <v>6615</v>
      </c>
      <c r="N139" s="265" t="s">
        <v>1380</v>
      </c>
      <c r="O139" s="270">
        <v>660.45614001751744</v>
      </c>
      <c r="P139" s="271">
        <f t="shared" si="43"/>
        <v>0.47391489159552402</v>
      </c>
      <c r="Q139" s="272"/>
      <c r="R139" s="265">
        <f t="shared" si="44"/>
        <v>761.23</v>
      </c>
      <c r="S139" s="265">
        <f t="shared" si="40"/>
        <v>146.82</v>
      </c>
      <c r="T139" s="273">
        <f t="shared" si="45"/>
        <v>45954.659999999996</v>
      </c>
      <c r="U139" s="275">
        <f t="shared" si="41"/>
        <v>23721.779292143889</v>
      </c>
      <c r="V139" s="321"/>
      <c r="W139" s="357">
        <f t="shared" si="46"/>
        <v>0</v>
      </c>
      <c r="X139" s="138">
        <v>6615</v>
      </c>
      <c r="Y139" s="265" t="s">
        <v>426</v>
      </c>
      <c r="Z139" s="14"/>
      <c r="AA139" s="273">
        <v>120086.7157985878</v>
      </c>
      <c r="AB139" s="324">
        <f>U139</f>
        <v>23721.779292143889</v>
      </c>
      <c r="AC139" s="324"/>
      <c r="AD139" s="327" t="b">
        <f t="shared" si="33"/>
        <v>0</v>
      </c>
      <c r="AH139" s="380"/>
      <c r="AJ139" s="380"/>
    </row>
    <row r="140" spans="1:36" hidden="1" x14ac:dyDescent="0.45">
      <c r="A140" s="264">
        <v>469</v>
      </c>
      <c r="B140" s="265" t="s">
        <v>46</v>
      </c>
      <c r="C140" s="266">
        <v>793</v>
      </c>
      <c r="D140" s="267">
        <v>554804.55000000005</v>
      </c>
      <c r="E140" s="267">
        <v>0</v>
      </c>
      <c r="F140" s="267">
        <v>0</v>
      </c>
      <c r="G140" s="265">
        <v>0</v>
      </c>
      <c r="H140" s="265">
        <v>0</v>
      </c>
      <c r="I140" s="265">
        <v>0</v>
      </c>
      <c r="J140" s="265">
        <v>0</v>
      </c>
      <c r="K140" s="268">
        <f t="shared" si="42"/>
        <v>554804.55000000005</v>
      </c>
      <c r="L140" s="245"/>
      <c r="M140" s="269">
        <v>469</v>
      </c>
      <c r="N140" s="265" t="s">
        <v>1382</v>
      </c>
      <c r="O140" s="270">
        <v>104.52670546689792</v>
      </c>
      <c r="P140" s="271">
        <f t="shared" si="43"/>
        <v>7.5865779607024111</v>
      </c>
      <c r="Q140" s="272"/>
      <c r="R140" s="265">
        <f t="shared" si="44"/>
        <v>699.63</v>
      </c>
      <c r="S140" s="265">
        <f t="shared" si="40"/>
        <v>85.22</v>
      </c>
      <c r="T140" s="273">
        <f t="shared" si="45"/>
        <v>67579.459999999992</v>
      </c>
      <c r="U140" s="275">
        <f t="shared" si="41"/>
        <v>34884.493429007336</v>
      </c>
      <c r="V140" s="321"/>
      <c r="W140" s="357">
        <f t="shared" si="46"/>
        <v>0</v>
      </c>
      <c r="X140" s="138">
        <v>469</v>
      </c>
      <c r="Y140" s="265" t="s">
        <v>46</v>
      </c>
      <c r="Z140" s="14"/>
      <c r="AA140" s="273">
        <v>83349.240005664527</v>
      </c>
      <c r="AB140" s="324">
        <f>U140</f>
        <v>34884.493429007336</v>
      </c>
      <c r="AC140" s="324"/>
      <c r="AD140" s="327" t="b">
        <f t="shared" si="33"/>
        <v>0</v>
      </c>
      <c r="AH140" s="380"/>
      <c r="AJ140" s="380"/>
    </row>
    <row r="141" spans="1:36" hidden="1" x14ac:dyDescent="0.45">
      <c r="A141" s="264">
        <v>6713</v>
      </c>
      <c r="B141" s="265" t="s">
        <v>430</v>
      </c>
      <c r="C141" s="266">
        <v>378</v>
      </c>
      <c r="D141" s="267">
        <v>361939.6</v>
      </c>
      <c r="E141" s="267">
        <v>0</v>
      </c>
      <c r="F141" s="267">
        <v>0</v>
      </c>
      <c r="G141" s="265">
        <v>0</v>
      </c>
      <c r="H141" s="265">
        <v>0</v>
      </c>
      <c r="I141" s="265">
        <v>0</v>
      </c>
      <c r="J141" s="265">
        <v>0</v>
      </c>
      <c r="K141" s="268">
        <f t="shared" si="42"/>
        <v>361939.6</v>
      </c>
      <c r="L141" s="245"/>
      <c r="M141" s="269">
        <v>6713</v>
      </c>
      <c r="N141" s="265" t="s">
        <v>1385</v>
      </c>
      <c r="O141" s="270">
        <v>95.072177461316414</v>
      </c>
      <c r="P141" s="271">
        <f t="shared" si="43"/>
        <v>3.9759266074851718</v>
      </c>
      <c r="Q141" s="272"/>
      <c r="R141" s="265">
        <f t="shared" si="44"/>
        <v>957.51</v>
      </c>
      <c r="S141" s="265">
        <f t="shared" si="40"/>
        <v>343.1</v>
      </c>
      <c r="T141" s="273">
        <f t="shared" si="45"/>
        <v>129691.8</v>
      </c>
      <c r="U141" s="275">
        <f t="shared" si="41"/>
        <v>66946.861441274232</v>
      </c>
      <c r="V141" s="321"/>
      <c r="W141" s="357">
        <f t="shared" si="46"/>
        <v>0</v>
      </c>
      <c r="X141" s="138">
        <v>6713</v>
      </c>
      <c r="Y141" s="265" t="s">
        <v>430</v>
      </c>
      <c r="Z141" s="14"/>
      <c r="AA141" s="273">
        <v>107406.39623058337</v>
      </c>
      <c r="AB141" s="324">
        <f>U141</f>
        <v>66946.861441274232</v>
      </c>
      <c r="AC141" s="324"/>
      <c r="AD141" s="327" t="b">
        <f t="shared" si="33"/>
        <v>0</v>
      </c>
      <c r="AH141" s="380"/>
      <c r="AJ141" s="380"/>
    </row>
    <row r="142" spans="1:36" hidden="1" x14ac:dyDescent="0.45">
      <c r="A142" s="264">
        <v>6720</v>
      </c>
      <c r="B142" s="265" t="s">
        <v>431</v>
      </c>
      <c r="C142" s="266">
        <v>442</v>
      </c>
      <c r="D142" s="267">
        <v>361859.03</v>
      </c>
      <c r="E142" s="267">
        <v>0</v>
      </c>
      <c r="F142" s="267">
        <v>0</v>
      </c>
      <c r="G142" s="265">
        <v>0</v>
      </c>
      <c r="H142" s="265">
        <v>0</v>
      </c>
      <c r="I142" s="265">
        <v>0</v>
      </c>
      <c r="J142" s="265">
        <v>0</v>
      </c>
      <c r="K142" s="268">
        <f t="shared" si="42"/>
        <v>361859.03</v>
      </c>
      <c r="L142" s="245"/>
      <c r="M142" s="269">
        <v>6720</v>
      </c>
      <c r="N142" s="265" t="s">
        <v>1386</v>
      </c>
      <c r="O142" s="270">
        <v>106.75</v>
      </c>
      <c r="P142" s="271">
        <f t="shared" si="43"/>
        <v>4.1405152224824358</v>
      </c>
      <c r="Q142" s="272"/>
      <c r="R142" s="265">
        <f t="shared" si="44"/>
        <v>818.69</v>
      </c>
      <c r="S142" s="265">
        <f t="shared" si="40"/>
        <v>204.28</v>
      </c>
      <c r="T142" s="273">
        <f t="shared" si="45"/>
        <v>90291.76</v>
      </c>
      <c r="U142" s="275">
        <f t="shared" si="41"/>
        <v>46608.574682507191</v>
      </c>
      <c r="V142" s="321"/>
      <c r="W142" s="357">
        <f t="shared" si="46"/>
        <v>0</v>
      </c>
      <c r="X142" s="138">
        <v>6720</v>
      </c>
      <c r="Y142" s="265" t="s">
        <v>431</v>
      </c>
      <c r="Z142" s="14"/>
      <c r="AA142" s="273">
        <v>83157.140820600587</v>
      </c>
      <c r="AB142" s="324">
        <f>U142</f>
        <v>46608.574682507191</v>
      </c>
      <c r="AC142" s="324"/>
      <c r="AD142" s="327" t="b">
        <f t="shared" si="33"/>
        <v>0</v>
      </c>
      <c r="AH142" s="380"/>
      <c r="AJ142" s="380"/>
    </row>
    <row r="143" spans="1:36" hidden="1" x14ac:dyDescent="0.45">
      <c r="A143" s="264">
        <v>7</v>
      </c>
      <c r="B143" s="265" t="s">
        <v>12</v>
      </c>
      <c r="C143" s="266">
        <v>711</v>
      </c>
      <c r="D143" s="267">
        <v>296989.62</v>
      </c>
      <c r="E143" s="267">
        <v>0</v>
      </c>
      <c r="F143" s="267">
        <v>0</v>
      </c>
      <c r="G143" s="265">
        <v>0</v>
      </c>
      <c r="H143" s="265">
        <v>0</v>
      </c>
      <c r="I143" s="265">
        <v>0</v>
      </c>
      <c r="J143" s="265">
        <v>0</v>
      </c>
      <c r="K143" s="268">
        <f t="shared" si="42"/>
        <v>296989.62</v>
      </c>
      <c r="L143" s="245"/>
      <c r="M143" s="269">
        <v>7</v>
      </c>
      <c r="N143" s="265" t="s">
        <v>961</v>
      </c>
      <c r="O143" s="270">
        <v>41.595216147221528</v>
      </c>
      <c r="P143" s="271">
        <f t="shared" si="43"/>
        <v>17.093311824213067</v>
      </c>
      <c r="Q143" s="272"/>
      <c r="R143" s="265">
        <f t="shared" si="44"/>
        <v>417.71</v>
      </c>
      <c r="S143" s="265">
        <v>0</v>
      </c>
      <c r="T143" s="273">
        <f t="shared" si="45"/>
        <v>0</v>
      </c>
      <c r="U143" s="274"/>
      <c r="V143" s="321"/>
      <c r="W143" s="357">
        <f t="shared" si="46"/>
        <v>0</v>
      </c>
      <c r="X143" s="138">
        <v>7</v>
      </c>
      <c r="Y143" s="265" t="s">
        <v>12</v>
      </c>
      <c r="AA143" s="273">
        <v>0</v>
      </c>
      <c r="AD143" s="304">
        <f t="shared" si="33"/>
        <v>0</v>
      </c>
      <c r="AH143" s="380"/>
      <c r="AJ143" s="380"/>
    </row>
    <row r="144" spans="1:36" hidden="1" x14ac:dyDescent="0.45">
      <c r="A144" s="264">
        <v>14</v>
      </c>
      <c r="B144" s="265" t="s">
        <v>13</v>
      </c>
      <c r="C144" s="266">
        <v>1647</v>
      </c>
      <c r="D144" s="267">
        <v>916446.95</v>
      </c>
      <c r="E144" s="267">
        <v>0</v>
      </c>
      <c r="F144" s="267">
        <v>0</v>
      </c>
      <c r="G144" s="265">
        <v>0</v>
      </c>
      <c r="H144" s="265">
        <v>0</v>
      </c>
      <c r="I144" s="265">
        <v>0</v>
      </c>
      <c r="J144" s="265">
        <v>0</v>
      </c>
      <c r="K144" s="268">
        <f t="shared" si="42"/>
        <v>916446.95</v>
      </c>
      <c r="L144" s="245"/>
      <c r="M144" s="269">
        <v>14</v>
      </c>
      <c r="N144" s="265" t="s">
        <v>962</v>
      </c>
      <c r="O144" s="270">
        <v>482.32076460795571</v>
      </c>
      <c r="P144" s="271">
        <f t="shared" si="43"/>
        <v>3.4147399839580395</v>
      </c>
      <c r="Q144" s="272"/>
      <c r="R144" s="265">
        <f t="shared" si="44"/>
        <v>556.42999999999995</v>
      </c>
      <c r="S144" s="265">
        <v>0</v>
      </c>
      <c r="T144" s="273">
        <f t="shared" si="45"/>
        <v>0</v>
      </c>
      <c r="U144" s="274"/>
      <c r="V144" s="321"/>
      <c r="W144" s="357">
        <f t="shared" si="46"/>
        <v>0</v>
      </c>
      <c r="X144" s="138">
        <v>14</v>
      </c>
      <c r="Y144" s="265" t="s">
        <v>13</v>
      </c>
      <c r="AA144" s="273">
        <v>0</v>
      </c>
      <c r="AD144" s="304">
        <f t="shared" si="33"/>
        <v>0</v>
      </c>
      <c r="AH144" s="380"/>
      <c r="AJ144" s="380"/>
    </row>
    <row r="145" spans="1:36" hidden="1" x14ac:dyDescent="0.45">
      <c r="A145" s="264">
        <v>63</v>
      </c>
      <c r="B145" s="265" t="s">
        <v>14</v>
      </c>
      <c r="C145" s="266">
        <v>423</v>
      </c>
      <c r="D145" s="267">
        <v>217695.54</v>
      </c>
      <c r="E145" s="267">
        <v>0</v>
      </c>
      <c r="F145" s="267">
        <v>0</v>
      </c>
      <c r="G145" s="265">
        <v>0</v>
      </c>
      <c r="H145" s="265">
        <v>0</v>
      </c>
      <c r="I145" s="265">
        <v>0</v>
      </c>
      <c r="J145" s="265">
        <v>0</v>
      </c>
      <c r="K145" s="268">
        <f t="shared" si="42"/>
        <v>217695.54</v>
      </c>
      <c r="L145" s="245"/>
      <c r="M145" s="269">
        <v>63</v>
      </c>
      <c r="N145" s="265" t="s">
        <v>963</v>
      </c>
      <c r="O145" s="270">
        <v>67.894799804883263</v>
      </c>
      <c r="P145" s="271">
        <f t="shared" si="43"/>
        <v>6.2302267804842417</v>
      </c>
      <c r="Q145" s="272"/>
      <c r="R145" s="265">
        <f t="shared" si="44"/>
        <v>514.65</v>
      </c>
      <c r="S145" s="265">
        <v>0</v>
      </c>
      <c r="T145" s="273">
        <f t="shared" si="45"/>
        <v>0</v>
      </c>
      <c r="U145" s="274"/>
      <c r="V145" s="321"/>
      <c r="W145" s="357">
        <f t="shared" si="46"/>
        <v>0</v>
      </c>
      <c r="X145" s="138">
        <v>63</v>
      </c>
      <c r="Y145" s="265" t="s">
        <v>14</v>
      </c>
      <c r="AA145" s="273">
        <v>0</v>
      </c>
      <c r="AD145" s="304">
        <f t="shared" si="33"/>
        <v>0</v>
      </c>
      <c r="AH145" s="380"/>
      <c r="AJ145" s="380"/>
    </row>
    <row r="146" spans="1:36" hidden="1" x14ac:dyDescent="0.45">
      <c r="A146" s="264">
        <v>70</v>
      </c>
      <c r="B146" s="265" t="s">
        <v>15</v>
      </c>
      <c r="C146" s="266">
        <v>744</v>
      </c>
      <c r="D146" s="267">
        <v>208256.85</v>
      </c>
      <c r="E146" s="267">
        <v>0</v>
      </c>
      <c r="F146" s="267">
        <v>0</v>
      </c>
      <c r="G146" s="265">
        <v>0</v>
      </c>
      <c r="H146" s="265">
        <v>0</v>
      </c>
      <c r="I146" s="265">
        <v>0</v>
      </c>
      <c r="J146" s="265">
        <v>0</v>
      </c>
      <c r="K146" s="268">
        <f t="shared" si="42"/>
        <v>208256.85</v>
      </c>
      <c r="L146" s="245"/>
      <c r="M146" s="269">
        <v>70</v>
      </c>
      <c r="N146" s="265" t="s">
        <v>964</v>
      </c>
      <c r="O146" s="270">
        <v>68.32050387792917</v>
      </c>
      <c r="P146" s="271">
        <f t="shared" si="43"/>
        <v>10.88984942689142</v>
      </c>
      <c r="Q146" s="272"/>
      <c r="R146" s="265">
        <f t="shared" si="44"/>
        <v>279.92</v>
      </c>
      <c r="S146" s="265">
        <v>0</v>
      </c>
      <c r="T146" s="273">
        <f t="shared" si="45"/>
        <v>0</v>
      </c>
      <c r="U146" s="274"/>
      <c r="V146" s="321"/>
      <c r="W146" s="357">
        <f t="shared" si="46"/>
        <v>0</v>
      </c>
      <c r="X146" s="138">
        <v>70</v>
      </c>
      <c r="Y146" s="265" t="s">
        <v>15</v>
      </c>
      <c r="AA146" s="273">
        <v>0</v>
      </c>
      <c r="AD146" s="304">
        <f t="shared" ref="AD146:AD209" si="47">IF(AA146=0,U146)</f>
        <v>0</v>
      </c>
      <c r="AH146" s="380"/>
      <c r="AJ146" s="380"/>
    </row>
    <row r="147" spans="1:36" ht="18.600000000000001" hidden="1" x14ac:dyDescent="0.45">
      <c r="A147" s="276">
        <v>112</v>
      </c>
      <c r="B147" s="277" t="s">
        <v>19</v>
      </c>
      <c r="C147" s="278">
        <v>1516</v>
      </c>
      <c r="D147" s="279">
        <v>642744.39</v>
      </c>
      <c r="E147" s="279">
        <v>0</v>
      </c>
      <c r="F147" s="279">
        <v>0</v>
      </c>
      <c r="G147" s="277">
        <v>0</v>
      </c>
      <c r="H147" s="277">
        <v>0</v>
      </c>
      <c r="I147" s="277">
        <v>0</v>
      </c>
      <c r="J147" s="277">
        <v>0</v>
      </c>
      <c r="K147" s="280">
        <f t="shared" si="42"/>
        <v>642744.39</v>
      </c>
      <c r="L147" s="245"/>
      <c r="M147" s="281">
        <v>112</v>
      </c>
      <c r="N147" s="277" t="s">
        <v>968</v>
      </c>
      <c r="O147" s="282">
        <v>14.772608878106771</v>
      </c>
      <c r="P147" s="283">
        <f t="shared" si="43"/>
        <v>102.62236091870913</v>
      </c>
      <c r="Q147" s="284">
        <v>43</v>
      </c>
      <c r="R147" s="285">
        <f t="shared" si="44"/>
        <v>423.97</v>
      </c>
      <c r="S147" s="285">
        <v>0</v>
      </c>
      <c r="T147" s="273">
        <f t="shared" si="45"/>
        <v>0</v>
      </c>
      <c r="U147" s="274"/>
      <c r="V147" s="321"/>
      <c r="W147" s="357">
        <f t="shared" si="46"/>
        <v>0</v>
      </c>
      <c r="X147" s="138">
        <v>112</v>
      </c>
      <c r="Y147" s="265" t="s">
        <v>19</v>
      </c>
      <c r="AA147" s="273">
        <v>0</v>
      </c>
      <c r="AD147" s="304">
        <f t="shared" si="47"/>
        <v>0</v>
      </c>
      <c r="AH147" s="380"/>
      <c r="AJ147" s="380"/>
    </row>
    <row r="148" spans="1:36" hidden="1" x14ac:dyDescent="0.45">
      <c r="A148" s="264">
        <v>119</v>
      </c>
      <c r="B148" s="265" t="s">
        <v>20</v>
      </c>
      <c r="C148" s="266">
        <v>1584</v>
      </c>
      <c r="D148" s="267">
        <v>791241.25</v>
      </c>
      <c r="E148" s="267">
        <v>0</v>
      </c>
      <c r="F148" s="267">
        <v>0</v>
      </c>
      <c r="G148" s="265">
        <v>161.19</v>
      </c>
      <c r="H148" s="265">
        <v>0</v>
      </c>
      <c r="I148" s="265">
        <v>0</v>
      </c>
      <c r="J148" s="265">
        <v>0</v>
      </c>
      <c r="K148" s="268">
        <f t="shared" si="42"/>
        <v>791080.06</v>
      </c>
      <c r="L148" s="245"/>
      <c r="M148" s="269">
        <v>119</v>
      </c>
      <c r="N148" s="265" t="s">
        <v>969</v>
      </c>
      <c r="O148" s="270">
        <v>161.73414769810128</v>
      </c>
      <c r="P148" s="271">
        <f t="shared" si="43"/>
        <v>9.7938501086162137</v>
      </c>
      <c r="Q148" s="272"/>
      <c r="R148" s="265">
        <f t="shared" si="44"/>
        <v>499.42</v>
      </c>
      <c r="S148" s="265">
        <v>0</v>
      </c>
      <c r="T148" s="273">
        <f t="shared" si="45"/>
        <v>0</v>
      </c>
      <c r="U148" s="274"/>
      <c r="V148" s="321"/>
      <c r="W148" s="357">
        <f t="shared" si="46"/>
        <v>0</v>
      </c>
      <c r="X148" s="138">
        <v>119</v>
      </c>
      <c r="Y148" s="265" t="s">
        <v>20</v>
      </c>
      <c r="AA148" s="273">
        <v>0</v>
      </c>
      <c r="AD148" s="304">
        <f t="shared" si="47"/>
        <v>0</v>
      </c>
      <c r="AH148" s="380"/>
      <c r="AJ148" s="380"/>
    </row>
    <row r="149" spans="1:36" hidden="1" x14ac:dyDescent="0.45">
      <c r="A149" s="264">
        <v>140</v>
      </c>
      <c r="B149" s="265" t="s">
        <v>22</v>
      </c>
      <c r="C149" s="266">
        <v>2447</v>
      </c>
      <c r="D149" s="267">
        <v>1332601.73</v>
      </c>
      <c r="E149" s="267">
        <v>387.5</v>
      </c>
      <c r="F149" s="267">
        <v>0</v>
      </c>
      <c r="G149" s="265">
        <v>0</v>
      </c>
      <c r="H149" s="265">
        <v>0</v>
      </c>
      <c r="I149" s="265">
        <v>0</v>
      </c>
      <c r="J149" s="265">
        <v>0</v>
      </c>
      <c r="K149" s="268">
        <f t="shared" si="42"/>
        <v>1332214.23</v>
      </c>
      <c r="L149" s="245"/>
      <c r="M149" s="269">
        <v>140</v>
      </c>
      <c r="N149" s="265" t="s">
        <v>970</v>
      </c>
      <c r="O149" s="270">
        <v>541.91676483741242</v>
      </c>
      <c r="P149" s="271">
        <f t="shared" si="43"/>
        <v>4.5154535876633322</v>
      </c>
      <c r="Q149" s="272"/>
      <c r="R149" s="265">
        <f t="shared" si="44"/>
        <v>544.42999999999995</v>
      </c>
      <c r="S149" s="265">
        <v>0</v>
      </c>
      <c r="T149" s="273">
        <f t="shared" si="45"/>
        <v>0</v>
      </c>
      <c r="U149" s="274"/>
      <c r="V149" s="321"/>
      <c r="W149" s="357">
        <f t="shared" si="46"/>
        <v>0</v>
      </c>
      <c r="X149" s="138">
        <v>140</v>
      </c>
      <c r="Y149" s="265" t="s">
        <v>22</v>
      </c>
      <c r="AA149" s="273">
        <v>0</v>
      </c>
      <c r="AD149" s="304">
        <f t="shared" si="47"/>
        <v>0</v>
      </c>
      <c r="AH149" s="380"/>
      <c r="AJ149" s="380"/>
    </row>
    <row r="150" spans="1:36" ht="18.600000000000001" hidden="1" x14ac:dyDescent="0.45">
      <c r="A150" s="276">
        <v>147</v>
      </c>
      <c r="B150" s="277" t="s">
        <v>23</v>
      </c>
      <c r="C150" s="278">
        <v>15397</v>
      </c>
      <c r="D150" s="279">
        <v>2718682.16</v>
      </c>
      <c r="E150" s="279">
        <v>0</v>
      </c>
      <c r="F150" s="279">
        <v>0</v>
      </c>
      <c r="G150" s="277">
        <v>0</v>
      </c>
      <c r="H150" s="277">
        <v>0</v>
      </c>
      <c r="I150" s="277">
        <v>0</v>
      </c>
      <c r="J150" s="277">
        <v>0</v>
      </c>
      <c r="K150" s="280">
        <f t="shared" si="42"/>
        <v>2718682.16</v>
      </c>
      <c r="L150" s="245"/>
      <c r="M150" s="281">
        <v>147</v>
      </c>
      <c r="N150" s="277" t="s">
        <v>971</v>
      </c>
      <c r="O150" s="282">
        <v>44.481926929927859</v>
      </c>
      <c r="P150" s="283">
        <f t="shared" si="43"/>
        <v>346.14058029129023</v>
      </c>
      <c r="Q150" s="284">
        <v>15</v>
      </c>
      <c r="R150" s="285">
        <f t="shared" si="44"/>
        <v>176.57</v>
      </c>
      <c r="S150" s="285">
        <v>0</v>
      </c>
      <c r="T150" s="273">
        <f t="shared" si="45"/>
        <v>0</v>
      </c>
      <c r="U150" s="274"/>
      <c r="V150" s="321"/>
      <c r="W150" s="357">
        <f t="shared" si="46"/>
        <v>0</v>
      </c>
      <c r="X150" s="138">
        <v>147</v>
      </c>
      <c r="Y150" s="265" t="s">
        <v>23</v>
      </c>
      <c r="AA150" s="273">
        <v>0</v>
      </c>
      <c r="AD150" s="304">
        <f t="shared" si="47"/>
        <v>0</v>
      </c>
      <c r="AH150" s="380"/>
      <c r="AJ150" s="380"/>
    </row>
    <row r="151" spans="1:36" hidden="1" x14ac:dyDescent="0.45">
      <c r="A151" s="264">
        <v>154</v>
      </c>
      <c r="B151" s="265" t="s">
        <v>24</v>
      </c>
      <c r="C151" s="266">
        <v>1239</v>
      </c>
      <c r="D151" s="267">
        <v>527918.97</v>
      </c>
      <c r="E151" s="267">
        <v>0</v>
      </c>
      <c r="F151" s="267">
        <v>13924.75</v>
      </c>
      <c r="G151" s="265">
        <v>0</v>
      </c>
      <c r="H151" s="265">
        <v>0</v>
      </c>
      <c r="I151" s="265">
        <v>0</v>
      </c>
      <c r="J151" s="265">
        <v>0</v>
      </c>
      <c r="K151" s="268">
        <f t="shared" si="42"/>
        <v>513994.22</v>
      </c>
      <c r="L151" s="245"/>
      <c r="M151" s="269">
        <v>154</v>
      </c>
      <c r="N151" s="265" t="s">
        <v>972</v>
      </c>
      <c r="O151" s="270">
        <v>201.77519682619379</v>
      </c>
      <c r="P151" s="271">
        <f t="shared" si="43"/>
        <v>6.140497045666403</v>
      </c>
      <c r="Q151" s="272"/>
      <c r="R151" s="265">
        <f t="shared" si="44"/>
        <v>414.85</v>
      </c>
      <c r="S151" s="265">
        <v>0</v>
      </c>
      <c r="T151" s="273">
        <f t="shared" si="45"/>
        <v>0</v>
      </c>
      <c r="U151" s="274"/>
      <c r="V151" s="321"/>
      <c r="W151" s="357">
        <f t="shared" si="46"/>
        <v>0</v>
      </c>
      <c r="X151" s="138">
        <v>154</v>
      </c>
      <c r="Y151" s="265" t="s">
        <v>24</v>
      </c>
      <c r="AA151" s="273">
        <v>0</v>
      </c>
      <c r="AD151" s="304">
        <f t="shared" si="47"/>
        <v>0</v>
      </c>
      <c r="AH151" s="380"/>
      <c r="AJ151" s="380"/>
    </row>
    <row r="152" spans="1:36" hidden="1" x14ac:dyDescent="0.45">
      <c r="A152" s="264">
        <v>2450</v>
      </c>
      <c r="B152" s="265" t="s">
        <v>161</v>
      </c>
      <c r="C152" s="266">
        <v>2164</v>
      </c>
      <c r="D152" s="267">
        <v>739415.3</v>
      </c>
      <c r="E152" s="267">
        <v>0</v>
      </c>
      <c r="F152" s="267">
        <v>0</v>
      </c>
      <c r="G152" s="265">
        <v>0</v>
      </c>
      <c r="H152" s="265">
        <v>0</v>
      </c>
      <c r="I152" s="265">
        <v>0</v>
      </c>
      <c r="J152" s="265">
        <v>0</v>
      </c>
      <c r="K152" s="268">
        <f t="shared" si="42"/>
        <v>739415.3</v>
      </c>
      <c r="L152" s="245"/>
      <c r="M152" s="269">
        <v>2450</v>
      </c>
      <c r="N152" s="265" t="s">
        <v>974</v>
      </c>
      <c r="O152" s="270">
        <v>67.640457587131678</v>
      </c>
      <c r="P152" s="271">
        <f t="shared" si="43"/>
        <v>31.992687175606751</v>
      </c>
      <c r="Q152" s="272"/>
      <c r="R152" s="265">
        <f t="shared" si="44"/>
        <v>341.69</v>
      </c>
      <c r="S152" s="265">
        <v>0</v>
      </c>
      <c r="T152" s="273">
        <f t="shared" si="45"/>
        <v>0</v>
      </c>
      <c r="U152" s="274"/>
      <c r="V152" s="321"/>
      <c r="W152" s="357">
        <f t="shared" si="46"/>
        <v>0</v>
      </c>
      <c r="X152" s="138">
        <v>2450</v>
      </c>
      <c r="Y152" s="265" t="s">
        <v>161</v>
      </c>
      <c r="AA152" s="273">
        <v>0</v>
      </c>
      <c r="AD152" s="304">
        <f t="shared" si="47"/>
        <v>0</v>
      </c>
      <c r="AH152" s="380"/>
      <c r="AJ152" s="380"/>
    </row>
    <row r="153" spans="1:36" ht="18.600000000000001" hidden="1" x14ac:dyDescent="0.45">
      <c r="A153" s="276">
        <v>182</v>
      </c>
      <c r="B153" s="277" t="s">
        <v>27</v>
      </c>
      <c r="C153" s="278">
        <v>2338</v>
      </c>
      <c r="D153" s="279">
        <v>878873.71</v>
      </c>
      <c r="E153" s="279">
        <v>0</v>
      </c>
      <c r="F153" s="279">
        <v>1537.28</v>
      </c>
      <c r="G153" s="277">
        <v>0</v>
      </c>
      <c r="H153" s="277">
        <v>0</v>
      </c>
      <c r="I153" s="277">
        <v>0</v>
      </c>
      <c r="J153" s="277">
        <v>0</v>
      </c>
      <c r="K153" s="280">
        <f t="shared" si="42"/>
        <v>877336.42999999993</v>
      </c>
      <c r="L153" s="245"/>
      <c r="M153" s="281">
        <v>182</v>
      </c>
      <c r="N153" s="277" t="s">
        <v>976</v>
      </c>
      <c r="O153" s="282">
        <v>10.078263214447325</v>
      </c>
      <c r="P153" s="283">
        <f t="shared" si="43"/>
        <v>231.98441539495076</v>
      </c>
      <c r="Q153" s="284">
        <v>20</v>
      </c>
      <c r="R153" s="285">
        <f t="shared" si="44"/>
        <v>375.25</v>
      </c>
      <c r="S153" s="285">
        <v>0</v>
      </c>
      <c r="T153" s="273">
        <f t="shared" si="45"/>
        <v>0</v>
      </c>
      <c r="U153" s="274"/>
      <c r="V153" s="321"/>
      <c r="W153" s="357">
        <f t="shared" si="46"/>
        <v>0</v>
      </c>
      <c r="X153" s="138">
        <v>182</v>
      </c>
      <c r="Y153" s="265" t="s">
        <v>27</v>
      </c>
      <c r="AA153" s="273">
        <v>0</v>
      </c>
      <c r="AD153" s="304">
        <f t="shared" si="47"/>
        <v>0</v>
      </c>
      <c r="AH153" s="380"/>
      <c r="AJ153" s="380"/>
    </row>
    <row r="154" spans="1:36" hidden="1" x14ac:dyDescent="0.45">
      <c r="A154" s="264">
        <v>231</v>
      </c>
      <c r="B154" s="265" t="s">
        <v>31</v>
      </c>
      <c r="C154" s="266">
        <v>1646</v>
      </c>
      <c r="D154" s="267">
        <v>598478.56000000006</v>
      </c>
      <c r="E154" s="267">
        <v>0</v>
      </c>
      <c r="F154" s="267">
        <v>0</v>
      </c>
      <c r="G154" s="265">
        <v>0</v>
      </c>
      <c r="H154" s="265">
        <v>0</v>
      </c>
      <c r="I154" s="265">
        <v>0</v>
      </c>
      <c r="J154" s="265">
        <v>0</v>
      </c>
      <c r="K154" s="268">
        <f t="shared" si="42"/>
        <v>598478.56000000006</v>
      </c>
      <c r="L154" s="245"/>
      <c r="M154" s="269">
        <v>231</v>
      </c>
      <c r="N154" s="265" t="s">
        <v>980</v>
      </c>
      <c r="O154" s="270">
        <v>116.33932160782598</v>
      </c>
      <c r="P154" s="271">
        <f t="shared" si="43"/>
        <v>14.148268850566135</v>
      </c>
      <c r="Q154" s="272"/>
      <c r="R154" s="265">
        <f t="shared" si="44"/>
        <v>363.6</v>
      </c>
      <c r="S154" s="265">
        <v>0</v>
      </c>
      <c r="T154" s="273">
        <f t="shared" si="45"/>
        <v>0</v>
      </c>
      <c r="U154" s="274"/>
      <c r="V154" s="321"/>
      <c r="W154" s="357">
        <f t="shared" si="46"/>
        <v>0</v>
      </c>
      <c r="X154" s="138">
        <v>231</v>
      </c>
      <c r="Y154" s="265" t="s">
        <v>31</v>
      </c>
      <c r="AA154" s="273">
        <v>0</v>
      </c>
      <c r="AD154" s="304">
        <f t="shared" si="47"/>
        <v>0</v>
      </c>
      <c r="AH154" s="380"/>
      <c r="AJ154" s="380"/>
    </row>
    <row r="155" spans="1:36" hidden="1" x14ac:dyDescent="0.45">
      <c r="A155" s="264">
        <v>245</v>
      </c>
      <c r="B155" s="265" t="s">
        <v>33</v>
      </c>
      <c r="C155" s="266">
        <v>594</v>
      </c>
      <c r="D155" s="267">
        <v>265375.14</v>
      </c>
      <c r="E155" s="267">
        <v>0</v>
      </c>
      <c r="F155" s="267">
        <v>0</v>
      </c>
      <c r="G155" s="265">
        <v>0</v>
      </c>
      <c r="H155" s="265">
        <v>0</v>
      </c>
      <c r="I155" s="265">
        <v>0</v>
      </c>
      <c r="J155" s="265">
        <v>0</v>
      </c>
      <c r="K155" s="268">
        <f t="shared" si="42"/>
        <v>265375.14</v>
      </c>
      <c r="L155" s="245"/>
      <c r="M155" s="269">
        <v>245</v>
      </c>
      <c r="N155" s="265" t="s">
        <v>981</v>
      </c>
      <c r="O155" s="270">
        <v>92.017476572455152</v>
      </c>
      <c r="P155" s="271">
        <f t="shared" si="43"/>
        <v>6.4552954734884587</v>
      </c>
      <c r="Q155" s="272"/>
      <c r="R155" s="265">
        <f t="shared" si="44"/>
        <v>446.76</v>
      </c>
      <c r="S155" s="265">
        <v>0</v>
      </c>
      <c r="T155" s="273">
        <f t="shared" si="45"/>
        <v>0</v>
      </c>
      <c r="U155" s="274"/>
      <c r="V155" s="321"/>
      <c r="W155" s="357">
        <f t="shared" si="46"/>
        <v>0</v>
      </c>
      <c r="X155" s="138">
        <v>245</v>
      </c>
      <c r="Y155" s="265" t="s">
        <v>33</v>
      </c>
      <c r="AA155" s="273">
        <v>0</v>
      </c>
      <c r="AD155" s="304">
        <f t="shared" si="47"/>
        <v>0</v>
      </c>
      <c r="AH155" s="380"/>
      <c r="AJ155" s="380"/>
    </row>
    <row r="156" spans="1:36" hidden="1" x14ac:dyDescent="0.45">
      <c r="A156" s="264">
        <v>280</v>
      </c>
      <c r="B156" s="265" t="s">
        <v>34</v>
      </c>
      <c r="C156" s="266">
        <v>3043</v>
      </c>
      <c r="D156" s="267">
        <v>887318.07</v>
      </c>
      <c r="E156" s="267">
        <v>0</v>
      </c>
      <c r="F156" s="267">
        <v>0</v>
      </c>
      <c r="G156" s="265">
        <v>80</v>
      </c>
      <c r="H156" s="265">
        <v>0</v>
      </c>
      <c r="I156" s="265">
        <v>0</v>
      </c>
      <c r="J156" s="265">
        <v>0</v>
      </c>
      <c r="K156" s="268">
        <f t="shared" si="42"/>
        <v>887238.07</v>
      </c>
      <c r="L156" s="245"/>
      <c r="M156" s="269">
        <v>280</v>
      </c>
      <c r="N156" s="265" t="s">
        <v>982</v>
      </c>
      <c r="O156" s="270">
        <v>160.09079096075348</v>
      </c>
      <c r="P156" s="271">
        <f t="shared" si="43"/>
        <v>19.007964054259663</v>
      </c>
      <c r="Q156" s="272"/>
      <c r="R156" s="265">
        <f t="shared" si="44"/>
        <v>291.57</v>
      </c>
      <c r="S156" s="265">
        <v>0</v>
      </c>
      <c r="T156" s="273">
        <f t="shared" si="45"/>
        <v>0</v>
      </c>
      <c r="U156" s="274"/>
      <c r="V156" s="321"/>
      <c r="W156" s="357">
        <f t="shared" si="46"/>
        <v>0</v>
      </c>
      <c r="X156" s="138">
        <v>280</v>
      </c>
      <c r="Y156" s="265" t="s">
        <v>34</v>
      </c>
      <c r="AA156" s="273">
        <v>0</v>
      </c>
      <c r="AD156" s="304">
        <f t="shared" si="47"/>
        <v>0</v>
      </c>
      <c r="AH156" s="380"/>
      <c r="AJ156" s="380"/>
    </row>
    <row r="157" spans="1:36" hidden="1" x14ac:dyDescent="0.45">
      <c r="A157" s="264">
        <v>287</v>
      </c>
      <c r="B157" s="265" t="s">
        <v>35</v>
      </c>
      <c r="C157" s="266">
        <v>448</v>
      </c>
      <c r="D157" s="267">
        <v>229229.49</v>
      </c>
      <c r="E157" s="267">
        <v>0</v>
      </c>
      <c r="F157" s="267">
        <v>0</v>
      </c>
      <c r="G157" s="265">
        <v>0</v>
      </c>
      <c r="H157" s="265">
        <v>0</v>
      </c>
      <c r="I157" s="265">
        <v>0</v>
      </c>
      <c r="J157" s="265">
        <v>0</v>
      </c>
      <c r="K157" s="268">
        <f t="shared" si="42"/>
        <v>229229.49</v>
      </c>
      <c r="L157" s="245"/>
      <c r="M157" s="269">
        <v>287</v>
      </c>
      <c r="N157" s="265" t="s">
        <v>983</v>
      </c>
      <c r="O157" s="270">
        <v>67.57851614682771</v>
      </c>
      <c r="P157" s="271">
        <f t="shared" si="43"/>
        <v>6.6293257908568348</v>
      </c>
      <c r="Q157" s="272"/>
      <c r="R157" s="265">
        <f t="shared" si="44"/>
        <v>511.67</v>
      </c>
      <c r="S157" s="265">
        <v>0</v>
      </c>
      <c r="T157" s="273">
        <f t="shared" si="45"/>
        <v>0</v>
      </c>
      <c r="U157" s="274"/>
      <c r="V157" s="321"/>
      <c r="W157" s="357">
        <f t="shared" si="46"/>
        <v>0</v>
      </c>
      <c r="X157" s="138">
        <v>287</v>
      </c>
      <c r="Y157" s="265" t="s">
        <v>35</v>
      </c>
      <c r="AA157" s="273">
        <v>0</v>
      </c>
      <c r="AD157" s="304">
        <f t="shared" si="47"/>
        <v>0</v>
      </c>
      <c r="AH157" s="380"/>
      <c r="AJ157" s="380"/>
    </row>
    <row r="158" spans="1:36" hidden="1" x14ac:dyDescent="0.45">
      <c r="A158" s="264">
        <v>308</v>
      </c>
      <c r="B158" s="265" t="s">
        <v>36</v>
      </c>
      <c r="C158" s="266">
        <v>1458</v>
      </c>
      <c r="D158" s="267">
        <v>850221.65</v>
      </c>
      <c r="E158" s="267">
        <v>0</v>
      </c>
      <c r="F158" s="267">
        <v>0</v>
      </c>
      <c r="G158" s="265">
        <v>8400</v>
      </c>
      <c r="H158" s="265">
        <v>0</v>
      </c>
      <c r="I158" s="265">
        <v>0</v>
      </c>
      <c r="J158" s="265">
        <v>0</v>
      </c>
      <c r="K158" s="268">
        <f t="shared" si="42"/>
        <v>841821.65</v>
      </c>
      <c r="L158" s="245"/>
      <c r="M158" s="269">
        <v>308</v>
      </c>
      <c r="N158" s="265" t="s">
        <v>984</v>
      </c>
      <c r="O158" s="270">
        <v>180.66722160711555</v>
      </c>
      <c r="P158" s="271">
        <f t="shared" si="43"/>
        <v>8.0700859128204847</v>
      </c>
      <c r="Q158" s="272"/>
      <c r="R158" s="265">
        <f t="shared" si="44"/>
        <v>577.38</v>
      </c>
      <c r="S158" s="265">
        <v>0</v>
      </c>
      <c r="T158" s="273">
        <f t="shared" si="45"/>
        <v>0</v>
      </c>
      <c r="U158" s="274"/>
      <c r="V158" s="321"/>
      <c r="W158" s="357">
        <f t="shared" si="46"/>
        <v>0</v>
      </c>
      <c r="X158" s="138">
        <v>308</v>
      </c>
      <c r="Y158" s="265" t="s">
        <v>36</v>
      </c>
      <c r="AA158" s="273">
        <v>0</v>
      </c>
      <c r="AD158" s="304">
        <f t="shared" si="47"/>
        <v>0</v>
      </c>
      <c r="AH158" s="380"/>
      <c r="AJ158" s="380"/>
    </row>
    <row r="159" spans="1:36" hidden="1" x14ac:dyDescent="0.45">
      <c r="A159" s="264">
        <v>336</v>
      </c>
      <c r="B159" s="265" t="s">
        <v>38</v>
      </c>
      <c r="C159" s="266">
        <v>3537</v>
      </c>
      <c r="D159" s="267">
        <v>1157032.6599999999</v>
      </c>
      <c r="E159" s="267">
        <v>0</v>
      </c>
      <c r="F159" s="267">
        <v>0</v>
      </c>
      <c r="G159" s="265">
        <v>0</v>
      </c>
      <c r="H159" s="265">
        <v>0</v>
      </c>
      <c r="I159" s="265">
        <v>0</v>
      </c>
      <c r="J159" s="265">
        <v>0</v>
      </c>
      <c r="K159" s="268">
        <f t="shared" si="42"/>
        <v>1157032.6599999999</v>
      </c>
      <c r="L159" s="245"/>
      <c r="M159" s="269">
        <v>336</v>
      </c>
      <c r="N159" s="265" t="s">
        <v>986</v>
      </c>
      <c r="O159" s="270">
        <v>117.13395523908218</v>
      </c>
      <c r="P159" s="271">
        <f t="shared" si="43"/>
        <v>30.19619710425237</v>
      </c>
      <c r="Q159" s="272"/>
      <c r="R159" s="265">
        <f t="shared" si="44"/>
        <v>327.12</v>
      </c>
      <c r="S159" s="265">
        <v>0</v>
      </c>
      <c r="T159" s="273">
        <f t="shared" si="45"/>
        <v>0</v>
      </c>
      <c r="U159" s="274"/>
      <c r="V159" s="321"/>
      <c r="W159" s="357">
        <f t="shared" si="46"/>
        <v>0</v>
      </c>
      <c r="X159" s="138">
        <v>336</v>
      </c>
      <c r="Y159" s="265" t="s">
        <v>38</v>
      </c>
      <c r="AA159" s="273">
        <v>0</v>
      </c>
      <c r="AD159" s="304">
        <f t="shared" si="47"/>
        <v>0</v>
      </c>
      <c r="AH159" s="380"/>
      <c r="AJ159" s="380"/>
    </row>
    <row r="160" spans="1:36" hidden="1" x14ac:dyDescent="0.45">
      <c r="A160" s="264">
        <v>4263</v>
      </c>
      <c r="B160" s="265" t="s">
        <v>291</v>
      </c>
      <c r="C160" s="266">
        <v>246</v>
      </c>
      <c r="D160" s="267">
        <v>150265.13</v>
      </c>
      <c r="E160" s="267">
        <v>0</v>
      </c>
      <c r="F160" s="267">
        <v>0</v>
      </c>
      <c r="G160" s="265">
        <v>0</v>
      </c>
      <c r="H160" s="265">
        <v>0</v>
      </c>
      <c r="I160" s="265">
        <v>0</v>
      </c>
      <c r="J160" s="265">
        <v>0</v>
      </c>
      <c r="K160" s="268">
        <f t="shared" si="42"/>
        <v>150265.13</v>
      </c>
      <c r="L160" s="245"/>
      <c r="M160" s="269">
        <v>4263</v>
      </c>
      <c r="N160" s="265" t="s">
        <v>987</v>
      </c>
      <c r="O160" s="270">
        <v>221.85142151022325</v>
      </c>
      <c r="P160" s="271">
        <f t="shared" si="43"/>
        <v>1.1088502310482782</v>
      </c>
      <c r="Q160" s="272"/>
      <c r="R160" s="265">
        <f t="shared" si="44"/>
        <v>610.83000000000004</v>
      </c>
      <c r="S160" s="265">
        <v>0</v>
      </c>
      <c r="T160" s="273">
        <f t="shared" si="45"/>
        <v>0</v>
      </c>
      <c r="U160" s="274"/>
      <c r="V160" s="321"/>
      <c r="W160" s="357">
        <f t="shared" si="46"/>
        <v>0</v>
      </c>
      <c r="X160" s="138">
        <v>4263</v>
      </c>
      <c r="Y160" s="265" t="s">
        <v>291</v>
      </c>
      <c r="AA160" s="273">
        <v>0</v>
      </c>
      <c r="AD160" s="304">
        <f t="shared" si="47"/>
        <v>0</v>
      </c>
      <c r="AH160" s="380"/>
      <c r="AJ160" s="380"/>
    </row>
    <row r="161" spans="1:36" hidden="1" x14ac:dyDescent="0.45">
      <c r="A161" s="264">
        <v>350</v>
      </c>
      <c r="B161" s="265" t="s">
        <v>39</v>
      </c>
      <c r="C161" s="266">
        <v>1050</v>
      </c>
      <c r="D161" s="267">
        <v>257976.59</v>
      </c>
      <c r="E161" s="267">
        <v>0</v>
      </c>
      <c r="F161" s="267">
        <v>0</v>
      </c>
      <c r="G161" s="265">
        <v>1784.3</v>
      </c>
      <c r="H161" s="265">
        <v>0</v>
      </c>
      <c r="I161" s="265">
        <v>0</v>
      </c>
      <c r="J161" s="265">
        <v>0</v>
      </c>
      <c r="K161" s="268">
        <f t="shared" si="42"/>
        <v>256192.29</v>
      </c>
      <c r="L161" s="245"/>
      <c r="M161" s="269">
        <v>350</v>
      </c>
      <c r="N161" s="265" t="s">
        <v>988</v>
      </c>
      <c r="O161" s="270">
        <v>72.363567177658737</v>
      </c>
      <c r="P161" s="271">
        <f t="shared" si="43"/>
        <v>14.510064124149109</v>
      </c>
      <c r="Q161" s="272"/>
      <c r="R161" s="265">
        <f t="shared" si="44"/>
        <v>243.99</v>
      </c>
      <c r="S161" s="265">
        <v>0</v>
      </c>
      <c r="T161" s="273">
        <f t="shared" si="45"/>
        <v>0</v>
      </c>
      <c r="U161" s="274"/>
      <c r="V161" s="321"/>
      <c r="W161" s="357">
        <f t="shared" si="46"/>
        <v>0</v>
      </c>
      <c r="X161" s="138">
        <v>350</v>
      </c>
      <c r="Y161" s="265" t="s">
        <v>39</v>
      </c>
      <c r="AA161" s="273">
        <v>0</v>
      </c>
      <c r="AD161" s="304">
        <f t="shared" si="47"/>
        <v>0</v>
      </c>
      <c r="AH161" s="380"/>
      <c r="AJ161" s="380"/>
    </row>
    <row r="162" spans="1:36" hidden="1" x14ac:dyDescent="0.45">
      <c r="A162" s="264">
        <v>364</v>
      </c>
      <c r="B162" s="265" t="s">
        <v>40</v>
      </c>
      <c r="C162" s="266">
        <v>363</v>
      </c>
      <c r="D162" s="267">
        <v>148045.20000000001</v>
      </c>
      <c r="E162" s="267">
        <v>0</v>
      </c>
      <c r="F162" s="267">
        <v>0</v>
      </c>
      <c r="G162" s="265">
        <v>0</v>
      </c>
      <c r="H162" s="265">
        <v>0</v>
      </c>
      <c r="I162" s="265">
        <v>0</v>
      </c>
      <c r="J162" s="265">
        <v>0</v>
      </c>
      <c r="K162" s="268">
        <f t="shared" si="42"/>
        <v>148045.20000000001</v>
      </c>
      <c r="L162" s="245"/>
      <c r="M162" s="269">
        <v>364</v>
      </c>
      <c r="N162" s="265" t="s">
        <v>989</v>
      </c>
      <c r="O162" s="270">
        <v>101.85794302138851</v>
      </c>
      <c r="P162" s="271">
        <f t="shared" si="43"/>
        <v>3.563786870541612</v>
      </c>
      <c r="Q162" s="272"/>
      <c r="R162" s="265">
        <f t="shared" si="44"/>
        <v>407.84</v>
      </c>
      <c r="S162" s="265">
        <v>0</v>
      </c>
      <c r="T162" s="273">
        <f t="shared" si="45"/>
        <v>0</v>
      </c>
      <c r="U162" s="274"/>
      <c r="V162" s="321"/>
      <c r="W162" s="357">
        <f t="shared" si="46"/>
        <v>0</v>
      </c>
      <c r="X162" s="138">
        <v>364</v>
      </c>
      <c r="Y162" s="265" t="s">
        <v>40</v>
      </c>
      <c r="AA162" s="273">
        <v>0</v>
      </c>
      <c r="AD162" s="304">
        <f t="shared" si="47"/>
        <v>0</v>
      </c>
      <c r="AH162" s="380"/>
      <c r="AJ162" s="380"/>
    </row>
    <row r="163" spans="1:36" ht="18.600000000000001" hidden="1" x14ac:dyDescent="0.45">
      <c r="A163" s="276">
        <v>413</v>
      </c>
      <c r="B163" s="277" t="s">
        <v>41</v>
      </c>
      <c r="C163" s="278">
        <v>7379</v>
      </c>
      <c r="D163" s="279">
        <v>1404571.67</v>
      </c>
      <c r="E163" s="279">
        <v>0</v>
      </c>
      <c r="F163" s="279">
        <v>0</v>
      </c>
      <c r="G163" s="277">
        <v>29630.01</v>
      </c>
      <c r="H163" s="277">
        <v>0</v>
      </c>
      <c r="I163" s="277">
        <v>0</v>
      </c>
      <c r="J163" s="277">
        <v>0</v>
      </c>
      <c r="K163" s="280">
        <f t="shared" si="42"/>
        <v>1374941.66</v>
      </c>
      <c r="L163" s="245"/>
      <c r="M163" s="281">
        <v>413</v>
      </c>
      <c r="N163" s="277" t="s">
        <v>990</v>
      </c>
      <c r="O163" s="282">
        <v>16.721677161137425</v>
      </c>
      <c r="P163" s="283">
        <f t="shared" si="43"/>
        <v>441.28348663191588</v>
      </c>
      <c r="Q163" s="284">
        <v>10</v>
      </c>
      <c r="R163" s="285">
        <f t="shared" si="44"/>
        <v>186.33</v>
      </c>
      <c r="S163" s="285">
        <v>0</v>
      </c>
      <c r="T163" s="273">
        <f t="shared" si="45"/>
        <v>0</v>
      </c>
      <c r="U163" s="274"/>
      <c r="V163" s="321"/>
      <c r="W163" s="357">
        <f t="shared" si="46"/>
        <v>0</v>
      </c>
      <c r="X163" s="138">
        <v>413</v>
      </c>
      <c r="Y163" s="265" t="s">
        <v>41</v>
      </c>
      <c r="AA163" s="273">
        <v>0</v>
      </c>
      <c r="AD163" s="304">
        <f t="shared" si="47"/>
        <v>0</v>
      </c>
      <c r="AH163" s="380"/>
      <c r="AJ163" s="380"/>
    </row>
    <row r="164" spans="1:36" hidden="1" x14ac:dyDescent="0.45">
      <c r="A164" s="264">
        <v>422</v>
      </c>
      <c r="B164" s="265" t="s">
        <v>42</v>
      </c>
      <c r="C164" s="266">
        <v>1268</v>
      </c>
      <c r="D164" s="267">
        <v>565414.85</v>
      </c>
      <c r="E164" s="267">
        <v>0</v>
      </c>
      <c r="F164" s="267">
        <v>0</v>
      </c>
      <c r="G164" s="265">
        <v>0</v>
      </c>
      <c r="H164" s="265">
        <v>0</v>
      </c>
      <c r="I164" s="265">
        <v>0</v>
      </c>
      <c r="J164" s="265">
        <v>0</v>
      </c>
      <c r="K164" s="268">
        <f t="shared" si="42"/>
        <v>565414.85</v>
      </c>
      <c r="L164" s="245"/>
      <c r="M164" s="269">
        <v>422</v>
      </c>
      <c r="N164" s="265" t="s">
        <v>991</v>
      </c>
      <c r="O164" s="270">
        <v>31.518577195878891</v>
      </c>
      <c r="P164" s="271">
        <f t="shared" si="43"/>
        <v>40.230242378002814</v>
      </c>
      <c r="Q164" s="272"/>
      <c r="R164" s="265">
        <f t="shared" si="44"/>
        <v>445.91</v>
      </c>
      <c r="S164" s="265">
        <v>0</v>
      </c>
      <c r="T164" s="273">
        <f t="shared" si="45"/>
        <v>0</v>
      </c>
      <c r="U164" s="274"/>
      <c r="V164" s="321"/>
      <c r="W164" s="357">
        <f t="shared" si="46"/>
        <v>0</v>
      </c>
      <c r="X164" s="138">
        <v>422</v>
      </c>
      <c r="Y164" s="265" t="s">
        <v>42</v>
      </c>
      <c r="AA164" s="273">
        <v>0</v>
      </c>
      <c r="AD164" s="304">
        <f t="shared" si="47"/>
        <v>0</v>
      </c>
      <c r="AH164" s="380"/>
      <c r="AJ164" s="380"/>
    </row>
    <row r="165" spans="1:36" hidden="1" x14ac:dyDescent="0.45">
      <c r="A165" s="264">
        <v>427</v>
      </c>
      <c r="B165" s="265" t="s">
        <v>43</v>
      </c>
      <c r="C165" s="266">
        <v>253</v>
      </c>
      <c r="D165" s="267">
        <v>117802.24000000001</v>
      </c>
      <c r="E165" s="267">
        <v>0</v>
      </c>
      <c r="F165" s="267">
        <v>0</v>
      </c>
      <c r="G165" s="265">
        <v>0</v>
      </c>
      <c r="H165" s="265">
        <v>0</v>
      </c>
      <c r="I165" s="265">
        <v>0</v>
      </c>
      <c r="J165" s="265">
        <v>0</v>
      </c>
      <c r="K165" s="268">
        <f t="shared" si="42"/>
        <v>117802.24000000001</v>
      </c>
      <c r="L165" s="245"/>
      <c r="M165" s="269">
        <v>427</v>
      </c>
      <c r="N165" s="265" t="s">
        <v>992</v>
      </c>
      <c r="O165" s="270">
        <v>32.306965397469021</v>
      </c>
      <c r="P165" s="271">
        <f t="shared" si="43"/>
        <v>7.8311285782297713</v>
      </c>
      <c r="Q165" s="272"/>
      <c r="R165" s="265">
        <f t="shared" si="44"/>
        <v>465.62</v>
      </c>
      <c r="S165" s="265">
        <v>0</v>
      </c>
      <c r="T165" s="273">
        <f t="shared" si="45"/>
        <v>0</v>
      </c>
      <c r="U165" s="274"/>
      <c r="V165" s="321"/>
      <c r="W165" s="357">
        <f t="shared" si="46"/>
        <v>0</v>
      </c>
      <c r="X165" s="138">
        <v>427</v>
      </c>
      <c r="Y165" s="265" t="s">
        <v>43</v>
      </c>
      <c r="AA165" s="273">
        <v>0</v>
      </c>
      <c r="AD165" s="304">
        <f t="shared" si="47"/>
        <v>0</v>
      </c>
      <c r="AH165" s="380"/>
      <c r="AJ165" s="380"/>
    </row>
    <row r="166" spans="1:36" hidden="1" x14ac:dyDescent="0.45">
      <c r="A166" s="264">
        <v>434</v>
      </c>
      <c r="B166" s="265" t="s">
        <v>44</v>
      </c>
      <c r="C166" s="266">
        <v>1586</v>
      </c>
      <c r="D166" s="267">
        <v>690932.21</v>
      </c>
      <c r="E166" s="267">
        <v>0</v>
      </c>
      <c r="F166" s="267">
        <v>715.95</v>
      </c>
      <c r="G166" s="265">
        <v>0</v>
      </c>
      <c r="H166" s="265">
        <v>0</v>
      </c>
      <c r="I166" s="265">
        <v>0</v>
      </c>
      <c r="J166" s="265">
        <v>0</v>
      </c>
      <c r="K166" s="268">
        <f t="shared" si="42"/>
        <v>690216.26</v>
      </c>
      <c r="L166" s="245"/>
      <c r="M166" s="269">
        <v>434</v>
      </c>
      <c r="N166" s="265" t="s">
        <v>993</v>
      </c>
      <c r="O166" s="270">
        <v>206.76706436015147</v>
      </c>
      <c r="P166" s="271">
        <f t="shared" si="43"/>
        <v>7.6704672715064035</v>
      </c>
      <c r="Q166" s="272"/>
      <c r="R166" s="265">
        <f t="shared" si="44"/>
        <v>435.19</v>
      </c>
      <c r="S166" s="265">
        <v>0</v>
      </c>
      <c r="T166" s="273">
        <f t="shared" si="45"/>
        <v>0</v>
      </c>
      <c r="U166" s="274"/>
      <c r="V166" s="321"/>
      <c r="W166" s="357">
        <f t="shared" si="46"/>
        <v>0</v>
      </c>
      <c r="X166" s="138">
        <v>434</v>
      </c>
      <c r="Y166" s="265" t="s">
        <v>44</v>
      </c>
      <c r="AA166" s="273">
        <v>0</v>
      </c>
      <c r="AD166" s="304">
        <f t="shared" si="47"/>
        <v>0</v>
      </c>
      <c r="AH166" s="380"/>
      <c r="AJ166" s="380"/>
    </row>
    <row r="167" spans="1:36" hidden="1" x14ac:dyDescent="0.45">
      <c r="A167" s="264">
        <v>2240</v>
      </c>
      <c r="B167" s="265" t="s">
        <v>150</v>
      </c>
      <c r="C167" s="266">
        <v>411</v>
      </c>
      <c r="D167" s="267">
        <v>151332.79</v>
      </c>
      <c r="E167" s="267">
        <v>0</v>
      </c>
      <c r="F167" s="267">
        <v>0</v>
      </c>
      <c r="G167" s="265">
        <v>0</v>
      </c>
      <c r="H167" s="265">
        <v>0</v>
      </c>
      <c r="I167" s="265">
        <v>0</v>
      </c>
      <c r="J167" s="265">
        <v>0</v>
      </c>
      <c r="K167" s="268">
        <f t="shared" si="42"/>
        <v>151332.79</v>
      </c>
      <c r="L167" s="245"/>
      <c r="M167" s="269">
        <v>2240</v>
      </c>
      <c r="N167" s="265" t="s">
        <v>996</v>
      </c>
      <c r="O167" s="270">
        <v>134.27376681127095</v>
      </c>
      <c r="P167" s="271">
        <f t="shared" si="43"/>
        <v>3.0609106287878465</v>
      </c>
      <c r="Q167" s="272"/>
      <c r="R167" s="265">
        <f t="shared" si="44"/>
        <v>368.21</v>
      </c>
      <c r="S167" s="265">
        <v>0</v>
      </c>
      <c r="T167" s="273">
        <f t="shared" si="45"/>
        <v>0</v>
      </c>
      <c r="U167" s="274"/>
      <c r="V167" s="321"/>
      <c r="W167" s="357">
        <f t="shared" si="46"/>
        <v>0</v>
      </c>
      <c r="X167" s="138">
        <v>2240</v>
      </c>
      <c r="Y167" s="265" t="s">
        <v>150</v>
      </c>
      <c r="AA167" s="273">
        <v>0</v>
      </c>
      <c r="AD167" s="304">
        <f t="shared" si="47"/>
        <v>0</v>
      </c>
      <c r="AH167" s="380"/>
      <c r="AJ167" s="380"/>
    </row>
    <row r="168" spans="1:36" hidden="1" x14ac:dyDescent="0.45">
      <c r="A168" s="264">
        <v>476</v>
      </c>
      <c r="B168" s="265" t="s">
        <v>47</v>
      </c>
      <c r="C168" s="266">
        <v>1803</v>
      </c>
      <c r="D168" s="267">
        <v>817902.76</v>
      </c>
      <c r="E168" s="267">
        <v>0</v>
      </c>
      <c r="F168" s="267">
        <v>5484</v>
      </c>
      <c r="G168" s="265">
        <v>0</v>
      </c>
      <c r="H168" s="265">
        <v>0</v>
      </c>
      <c r="I168" s="265">
        <v>0</v>
      </c>
      <c r="J168" s="265">
        <v>0</v>
      </c>
      <c r="K168" s="268">
        <f t="shared" si="42"/>
        <v>812418.76</v>
      </c>
      <c r="L168" s="245"/>
      <c r="M168" s="269">
        <v>476</v>
      </c>
      <c r="N168" s="265" t="s">
        <v>997</v>
      </c>
      <c r="O168" s="270">
        <v>462.22322036532211</v>
      </c>
      <c r="P168" s="271">
        <f t="shared" si="43"/>
        <v>3.9007127304746469</v>
      </c>
      <c r="Q168" s="272"/>
      <c r="R168" s="265">
        <f t="shared" si="44"/>
        <v>450.59</v>
      </c>
      <c r="S168" s="265">
        <v>0</v>
      </c>
      <c r="T168" s="273">
        <f t="shared" si="45"/>
        <v>0</v>
      </c>
      <c r="U168" s="274"/>
      <c r="V168" s="321"/>
      <c r="W168" s="357">
        <f t="shared" si="46"/>
        <v>0</v>
      </c>
      <c r="X168" s="138">
        <v>476</v>
      </c>
      <c r="Y168" s="265" t="s">
        <v>47</v>
      </c>
      <c r="AA168" s="273">
        <v>0</v>
      </c>
      <c r="AD168" s="304">
        <f t="shared" si="47"/>
        <v>0</v>
      </c>
      <c r="AH168" s="380"/>
      <c r="AJ168" s="380"/>
    </row>
    <row r="169" spans="1:36" hidden="1" x14ac:dyDescent="0.45">
      <c r="A169" s="264">
        <v>602</v>
      </c>
      <c r="B169" s="265" t="s">
        <v>51</v>
      </c>
      <c r="C169" s="266">
        <v>871</v>
      </c>
      <c r="D169" s="267">
        <v>388379.76</v>
      </c>
      <c r="E169" s="267">
        <v>0</v>
      </c>
      <c r="F169" s="267">
        <v>0</v>
      </c>
      <c r="G169" s="265">
        <v>0</v>
      </c>
      <c r="H169" s="265">
        <v>0</v>
      </c>
      <c r="I169" s="265">
        <v>0</v>
      </c>
      <c r="J169" s="265">
        <v>0</v>
      </c>
      <c r="K169" s="268">
        <f t="shared" si="42"/>
        <v>388379.76</v>
      </c>
      <c r="L169" s="245"/>
      <c r="M169" s="269">
        <v>602</v>
      </c>
      <c r="N169" s="265" t="s">
        <v>1000</v>
      </c>
      <c r="O169" s="270">
        <v>152.05329634633827</v>
      </c>
      <c r="P169" s="271">
        <f t="shared" si="43"/>
        <v>5.7282546378743815</v>
      </c>
      <c r="Q169" s="272"/>
      <c r="R169" s="265">
        <f t="shared" si="44"/>
        <v>445.9</v>
      </c>
      <c r="S169" s="265">
        <v>0</v>
      </c>
      <c r="T169" s="273">
        <f t="shared" si="45"/>
        <v>0</v>
      </c>
      <c r="U169" s="274"/>
      <c r="V169" s="321"/>
      <c r="W169" s="357">
        <f t="shared" si="46"/>
        <v>0</v>
      </c>
      <c r="X169" s="138">
        <v>602</v>
      </c>
      <c r="Y169" s="265" t="s">
        <v>51</v>
      </c>
      <c r="AA169" s="273">
        <v>0</v>
      </c>
      <c r="AD169" s="304">
        <f t="shared" si="47"/>
        <v>0</v>
      </c>
      <c r="AH169" s="380"/>
      <c r="AJ169" s="380"/>
    </row>
    <row r="170" spans="1:36" hidden="1" x14ac:dyDescent="0.45">
      <c r="A170" s="264">
        <v>609</v>
      </c>
      <c r="B170" s="265" t="s">
        <v>52</v>
      </c>
      <c r="C170" s="266">
        <v>808</v>
      </c>
      <c r="D170" s="267">
        <v>264117.90999999997</v>
      </c>
      <c r="E170" s="267">
        <v>0</v>
      </c>
      <c r="F170" s="267">
        <v>0</v>
      </c>
      <c r="G170" s="265">
        <v>0</v>
      </c>
      <c r="H170" s="265">
        <v>0</v>
      </c>
      <c r="I170" s="265">
        <v>0</v>
      </c>
      <c r="J170" s="265">
        <v>0</v>
      </c>
      <c r="K170" s="268">
        <f t="shared" si="42"/>
        <v>264117.90999999997</v>
      </c>
      <c r="L170" s="245"/>
      <c r="M170" s="269">
        <v>609</v>
      </c>
      <c r="N170" s="265" t="s">
        <v>1001</v>
      </c>
      <c r="O170" s="270">
        <v>175.52008901597614</v>
      </c>
      <c r="P170" s="271">
        <f t="shared" si="43"/>
        <v>4.6034616580353624</v>
      </c>
      <c r="Q170" s="272"/>
      <c r="R170" s="265">
        <f t="shared" si="44"/>
        <v>326.88</v>
      </c>
      <c r="S170" s="265">
        <v>0</v>
      </c>
      <c r="T170" s="273">
        <f t="shared" si="45"/>
        <v>0</v>
      </c>
      <c r="U170" s="274"/>
      <c r="V170" s="321"/>
      <c r="W170" s="357">
        <f t="shared" si="46"/>
        <v>0</v>
      </c>
      <c r="X170" s="138">
        <v>609</v>
      </c>
      <c r="Y170" s="265" t="s">
        <v>52</v>
      </c>
      <c r="AA170" s="273">
        <v>0</v>
      </c>
      <c r="AD170" s="304">
        <f t="shared" si="47"/>
        <v>0</v>
      </c>
      <c r="AH170" s="380"/>
      <c r="AJ170" s="380"/>
    </row>
    <row r="171" spans="1:36" hidden="1" x14ac:dyDescent="0.45">
      <c r="A171" s="264">
        <v>658</v>
      </c>
      <c r="B171" s="265" t="s">
        <v>57</v>
      </c>
      <c r="C171" s="266">
        <v>906</v>
      </c>
      <c r="D171" s="267">
        <v>334393.27</v>
      </c>
      <c r="E171" s="267">
        <v>0</v>
      </c>
      <c r="F171" s="267">
        <v>0</v>
      </c>
      <c r="G171" s="265">
        <v>0</v>
      </c>
      <c r="H171" s="265">
        <v>0</v>
      </c>
      <c r="I171" s="265">
        <v>0</v>
      </c>
      <c r="J171" s="265">
        <v>0</v>
      </c>
      <c r="K171" s="268">
        <f t="shared" si="42"/>
        <v>334393.27</v>
      </c>
      <c r="L171" s="245"/>
      <c r="M171" s="269">
        <v>658</v>
      </c>
      <c r="N171" s="265" t="s">
        <v>1005</v>
      </c>
      <c r="O171" s="270">
        <v>62.846641459253874</v>
      </c>
      <c r="P171" s="271">
        <f t="shared" si="43"/>
        <v>14.416044818996381</v>
      </c>
      <c r="Q171" s="272"/>
      <c r="R171" s="265">
        <f t="shared" si="44"/>
        <v>369.09</v>
      </c>
      <c r="S171" s="265">
        <v>0</v>
      </c>
      <c r="T171" s="273">
        <f t="shared" si="45"/>
        <v>0</v>
      </c>
      <c r="U171" s="274"/>
      <c r="V171" s="321"/>
      <c r="W171" s="357">
        <f t="shared" si="46"/>
        <v>0</v>
      </c>
      <c r="X171" s="138">
        <v>658</v>
      </c>
      <c r="Y171" s="265" t="s">
        <v>57</v>
      </c>
      <c r="AA171" s="273">
        <v>0</v>
      </c>
      <c r="AD171" s="304">
        <f t="shared" si="47"/>
        <v>0</v>
      </c>
      <c r="AH171" s="380"/>
      <c r="AJ171" s="380"/>
    </row>
    <row r="172" spans="1:36" hidden="1" x14ac:dyDescent="0.45">
      <c r="A172" s="264">
        <v>665</v>
      </c>
      <c r="B172" s="265" t="s">
        <v>58</v>
      </c>
      <c r="C172" s="266">
        <v>664</v>
      </c>
      <c r="D172" s="267">
        <v>234032.97</v>
      </c>
      <c r="E172" s="267">
        <v>0</v>
      </c>
      <c r="F172" s="267">
        <v>0</v>
      </c>
      <c r="G172" s="265">
        <v>0</v>
      </c>
      <c r="H172" s="265">
        <v>0</v>
      </c>
      <c r="I172" s="265">
        <v>0</v>
      </c>
      <c r="J172" s="265">
        <v>0</v>
      </c>
      <c r="K172" s="268">
        <f t="shared" si="42"/>
        <v>234032.97</v>
      </c>
      <c r="L172" s="245"/>
      <c r="M172" s="269">
        <v>665</v>
      </c>
      <c r="N172" s="265" t="s">
        <v>1006</v>
      </c>
      <c r="O172" s="270">
        <v>32.659999999999997</v>
      </c>
      <c r="P172" s="271">
        <f t="shared" si="43"/>
        <v>20.330679730557257</v>
      </c>
      <c r="Q172" s="272"/>
      <c r="R172" s="265">
        <f t="shared" si="44"/>
        <v>352.46</v>
      </c>
      <c r="S172" s="265">
        <v>0</v>
      </c>
      <c r="T172" s="273">
        <f t="shared" si="45"/>
        <v>0</v>
      </c>
      <c r="U172" s="274"/>
      <c r="V172" s="321"/>
      <c r="W172" s="357">
        <f t="shared" si="46"/>
        <v>0</v>
      </c>
      <c r="X172" s="138">
        <v>665</v>
      </c>
      <c r="Y172" s="265" t="s">
        <v>58</v>
      </c>
      <c r="AA172" s="273">
        <v>0</v>
      </c>
      <c r="AD172" s="304">
        <f t="shared" si="47"/>
        <v>0</v>
      </c>
      <c r="AH172" s="380"/>
      <c r="AJ172" s="380"/>
    </row>
    <row r="173" spans="1:36" hidden="1" x14ac:dyDescent="0.45">
      <c r="A173" s="264">
        <v>700</v>
      </c>
      <c r="B173" s="265" t="s">
        <v>59</v>
      </c>
      <c r="C173" s="266">
        <v>1047</v>
      </c>
      <c r="D173" s="267">
        <v>401570.07</v>
      </c>
      <c r="E173" s="267">
        <v>0</v>
      </c>
      <c r="F173" s="267">
        <v>0</v>
      </c>
      <c r="G173" s="265">
        <v>4420.96</v>
      </c>
      <c r="H173" s="265">
        <v>0</v>
      </c>
      <c r="I173" s="265">
        <v>0</v>
      </c>
      <c r="J173" s="265">
        <v>0</v>
      </c>
      <c r="K173" s="268">
        <f t="shared" si="42"/>
        <v>397149.11</v>
      </c>
      <c r="L173" s="245"/>
      <c r="M173" s="269">
        <v>700</v>
      </c>
      <c r="N173" s="265" t="s">
        <v>1007</v>
      </c>
      <c r="O173" s="270">
        <v>101.27748297771264</v>
      </c>
      <c r="P173" s="271">
        <f t="shared" si="43"/>
        <v>10.337934644667317</v>
      </c>
      <c r="Q173" s="272"/>
      <c r="R173" s="265">
        <f t="shared" si="44"/>
        <v>379.32</v>
      </c>
      <c r="S173" s="265">
        <v>0</v>
      </c>
      <c r="T173" s="273">
        <f t="shared" si="45"/>
        <v>0</v>
      </c>
      <c r="U173" s="274"/>
      <c r="V173" s="321"/>
      <c r="W173" s="357">
        <f t="shared" si="46"/>
        <v>0</v>
      </c>
      <c r="X173" s="138">
        <v>700</v>
      </c>
      <c r="Y173" s="265" t="s">
        <v>59</v>
      </c>
      <c r="AA173" s="273">
        <v>0</v>
      </c>
      <c r="AD173" s="304">
        <f t="shared" si="47"/>
        <v>0</v>
      </c>
      <c r="AH173" s="380"/>
      <c r="AJ173" s="380"/>
    </row>
    <row r="174" spans="1:36" ht="18.600000000000001" hidden="1" x14ac:dyDescent="0.45">
      <c r="A174" s="276">
        <v>721</v>
      </c>
      <c r="B174" s="277" t="s">
        <v>61</v>
      </c>
      <c r="C174" s="278">
        <v>1617</v>
      </c>
      <c r="D174" s="279">
        <v>473461.96</v>
      </c>
      <c r="E174" s="279">
        <v>9200.5</v>
      </c>
      <c r="F174" s="279">
        <v>0</v>
      </c>
      <c r="G174" s="277">
        <v>0</v>
      </c>
      <c r="H174" s="277">
        <v>0</v>
      </c>
      <c r="I174" s="277">
        <v>0</v>
      </c>
      <c r="J174" s="277">
        <v>0</v>
      </c>
      <c r="K174" s="280">
        <f t="shared" si="42"/>
        <v>464261.46</v>
      </c>
      <c r="L174" s="245"/>
      <c r="M174" s="281">
        <v>721</v>
      </c>
      <c r="N174" s="277" t="s">
        <v>1008</v>
      </c>
      <c r="O174" s="282">
        <v>4.4006273441846062</v>
      </c>
      <c r="P174" s="283">
        <f t="shared" si="43"/>
        <v>367.44760997244009</v>
      </c>
      <c r="Q174" s="284">
        <v>14</v>
      </c>
      <c r="R174" s="285">
        <f t="shared" si="44"/>
        <v>287.11</v>
      </c>
      <c r="S174" s="285">
        <v>0</v>
      </c>
      <c r="T174" s="273">
        <f t="shared" si="45"/>
        <v>0</v>
      </c>
      <c r="U174" s="274"/>
      <c r="V174" s="321"/>
      <c r="W174" s="357">
        <f t="shared" si="46"/>
        <v>0</v>
      </c>
      <c r="X174" s="138">
        <v>721</v>
      </c>
      <c r="Y174" s="265" t="s">
        <v>61</v>
      </c>
      <c r="AA174" s="273">
        <v>0</v>
      </c>
      <c r="AD174" s="304">
        <f t="shared" si="47"/>
        <v>0</v>
      </c>
      <c r="AH174" s="380"/>
      <c r="AJ174" s="380"/>
    </row>
    <row r="175" spans="1:36" hidden="1" x14ac:dyDescent="0.45">
      <c r="A175" s="264">
        <v>777</v>
      </c>
      <c r="B175" s="265" t="s">
        <v>63</v>
      </c>
      <c r="C175" s="266">
        <v>3292</v>
      </c>
      <c r="D175" s="267">
        <v>1617698.43</v>
      </c>
      <c r="E175" s="267">
        <v>0</v>
      </c>
      <c r="F175" s="267">
        <v>0</v>
      </c>
      <c r="G175" s="265">
        <v>0</v>
      </c>
      <c r="H175" s="265">
        <v>0</v>
      </c>
      <c r="I175" s="265">
        <v>0</v>
      </c>
      <c r="J175" s="265">
        <v>0</v>
      </c>
      <c r="K175" s="268">
        <f t="shared" si="42"/>
        <v>1617698.43</v>
      </c>
      <c r="L175" s="245"/>
      <c r="M175" s="269">
        <v>777</v>
      </c>
      <c r="N175" s="265" t="s">
        <v>1010</v>
      </c>
      <c r="O175" s="270">
        <v>100.19682194203602</v>
      </c>
      <c r="P175" s="271">
        <f t="shared" si="43"/>
        <v>32.855333494553605</v>
      </c>
      <c r="Q175" s="272"/>
      <c r="R175" s="265">
        <f t="shared" si="44"/>
        <v>491.4</v>
      </c>
      <c r="S175" s="265">
        <v>0</v>
      </c>
      <c r="T175" s="273">
        <f t="shared" si="45"/>
        <v>0</v>
      </c>
      <c r="U175" s="274"/>
      <c r="V175" s="321"/>
      <c r="W175" s="357">
        <f t="shared" si="46"/>
        <v>0</v>
      </c>
      <c r="X175" s="138">
        <v>777</v>
      </c>
      <c r="Y175" s="265" t="s">
        <v>63</v>
      </c>
      <c r="AA175" s="273">
        <v>0</v>
      </c>
      <c r="AD175" s="304">
        <f t="shared" si="47"/>
        <v>0</v>
      </c>
      <c r="AH175" s="380"/>
      <c r="AJ175" s="380"/>
    </row>
    <row r="176" spans="1:36" hidden="1" x14ac:dyDescent="0.45">
      <c r="A176" s="264">
        <v>870</v>
      </c>
      <c r="B176" s="265" t="s">
        <v>65</v>
      </c>
      <c r="C176" s="266">
        <v>866</v>
      </c>
      <c r="D176" s="267">
        <v>493069.86</v>
      </c>
      <c r="E176" s="267">
        <v>0</v>
      </c>
      <c r="F176" s="267">
        <v>0</v>
      </c>
      <c r="G176" s="265">
        <v>0</v>
      </c>
      <c r="H176" s="265">
        <v>0</v>
      </c>
      <c r="I176" s="265">
        <v>0</v>
      </c>
      <c r="J176" s="265">
        <v>0</v>
      </c>
      <c r="K176" s="268">
        <f t="shared" si="42"/>
        <v>493069.86</v>
      </c>
      <c r="L176" s="245"/>
      <c r="M176" s="269">
        <v>870</v>
      </c>
      <c r="N176" s="265" t="s">
        <v>1012</v>
      </c>
      <c r="O176" s="270">
        <v>151.78799813753579</v>
      </c>
      <c r="P176" s="271">
        <f t="shared" si="43"/>
        <v>5.7053259192160466</v>
      </c>
      <c r="Q176" s="272"/>
      <c r="R176" s="265">
        <f t="shared" si="44"/>
        <v>569.36</v>
      </c>
      <c r="S176" s="265">
        <v>0</v>
      </c>
      <c r="T176" s="273">
        <f t="shared" si="45"/>
        <v>0</v>
      </c>
      <c r="U176" s="274"/>
      <c r="V176" s="321"/>
      <c r="W176" s="357">
        <f t="shared" si="46"/>
        <v>0</v>
      </c>
      <c r="X176" s="138">
        <v>870</v>
      </c>
      <c r="Y176" s="265" t="s">
        <v>65</v>
      </c>
      <c r="AA176" s="273">
        <v>0</v>
      </c>
      <c r="AD176" s="304">
        <f t="shared" si="47"/>
        <v>0</v>
      </c>
      <c r="AH176" s="380"/>
      <c r="AJ176" s="380"/>
    </row>
    <row r="177" spans="1:36" hidden="1" x14ac:dyDescent="0.45">
      <c r="A177" s="264">
        <v>882</v>
      </c>
      <c r="B177" s="265" t="s">
        <v>66</v>
      </c>
      <c r="C177" s="266">
        <v>392</v>
      </c>
      <c r="D177" s="267">
        <v>217622.49</v>
      </c>
      <c r="E177" s="267">
        <v>0</v>
      </c>
      <c r="F177" s="267">
        <v>0</v>
      </c>
      <c r="G177" s="265">
        <v>0</v>
      </c>
      <c r="H177" s="265">
        <v>0</v>
      </c>
      <c r="I177" s="265">
        <v>0</v>
      </c>
      <c r="J177" s="265">
        <v>0</v>
      </c>
      <c r="K177" s="268">
        <f t="shared" si="42"/>
        <v>217622.49</v>
      </c>
      <c r="L177" s="245"/>
      <c r="M177" s="269">
        <v>882</v>
      </c>
      <c r="N177" s="265" t="s">
        <v>1013</v>
      </c>
      <c r="O177" s="270">
        <v>83.230428337131286</v>
      </c>
      <c r="P177" s="271">
        <f t="shared" si="43"/>
        <v>4.7098159631255729</v>
      </c>
      <c r="Q177" s="272"/>
      <c r="R177" s="265">
        <f t="shared" si="44"/>
        <v>555.16</v>
      </c>
      <c r="S177" s="265">
        <v>0</v>
      </c>
      <c r="T177" s="273">
        <f t="shared" si="45"/>
        <v>0</v>
      </c>
      <c r="U177" s="274"/>
      <c r="V177" s="321"/>
      <c r="W177" s="357">
        <f t="shared" si="46"/>
        <v>0</v>
      </c>
      <c r="X177" s="138">
        <v>882</v>
      </c>
      <c r="Y177" s="265" t="s">
        <v>66</v>
      </c>
      <c r="AA177" s="273">
        <v>0</v>
      </c>
      <c r="AD177" s="304">
        <f t="shared" si="47"/>
        <v>0</v>
      </c>
      <c r="AH177" s="380"/>
      <c r="AJ177" s="380"/>
    </row>
    <row r="178" spans="1:36" hidden="1" x14ac:dyDescent="0.45">
      <c r="A178" s="264">
        <v>896</v>
      </c>
      <c r="B178" s="265" t="s">
        <v>67</v>
      </c>
      <c r="C178" s="266">
        <v>845</v>
      </c>
      <c r="D178" s="267">
        <v>415900.34</v>
      </c>
      <c r="E178" s="267">
        <v>0</v>
      </c>
      <c r="F178" s="267">
        <v>0</v>
      </c>
      <c r="G178" s="265">
        <v>0</v>
      </c>
      <c r="H178" s="265">
        <v>0</v>
      </c>
      <c r="I178" s="265">
        <v>0</v>
      </c>
      <c r="J178" s="265">
        <v>0</v>
      </c>
      <c r="K178" s="268">
        <f t="shared" si="42"/>
        <v>415900.34</v>
      </c>
      <c r="L178" s="245"/>
      <c r="M178" s="269">
        <v>896</v>
      </c>
      <c r="N178" s="265" t="s">
        <v>1014</v>
      </c>
      <c r="O178" s="270">
        <v>65.27705352004719</v>
      </c>
      <c r="P178" s="271">
        <f t="shared" si="43"/>
        <v>12.944824474047264</v>
      </c>
      <c r="Q178" s="272"/>
      <c r="R178" s="265">
        <f t="shared" si="44"/>
        <v>492.19</v>
      </c>
      <c r="S178" s="265">
        <v>0</v>
      </c>
      <c r="T178" s="273">
        <f t="shared" si="45"/>
        <v>0</v>
      </c>
      <c r="U178" s="274"/>
      <c r="V178" s="321"/>
      <c r="W178" s="357">
        <f t="shared" si="46"/>
        <v>0</v>
      </c>
      <c r="X178" s="138">
        <v>896</v>
      </c>
      <c r="Y178" s="265" t="s">
        <v>67</v>
      </c>
      <c r="AA178" s="273">
        <v>0</v>
      </c>
      <c r="AD178" s="304">
        <f t="shared" si="47"/>
        <v>0</v>
      </c>
      <c r="AH178" s="380"/>
      <c r="AJ178" s="380"/>
    </row>
    <row r="179" spans="1:36" hidden="1" x14ac:dyDescent="0.45">
      <c r="A179" s="264">
        <v>903</v>
      </c>
      <c r="B179" s="265" t="s">
        <v>68</v>
      </c>
      <c r="C179" s="266">
        <v>895</v>
      </c>
      <c r="D179" s="267">
        <v>299207.2</v>
      </c>
      <c r="E179" s="267">
        <v>0</v>
      </c>
      <c r="F179" s="267">
        <v>0</v>
      </c>
      <c r="G179" s="265">
        <v>0</v>
      </c>
      <c r="H179" s="265">
        <v>0</v>
      </c>
      <c r="I179" s="265">
        <v>0</v>
      </c>
      <c r="J179" s="265">
        <v>0</v>
      </c>
      <c r="K179" s="268">
        <f t="shared" si="42"/>
        <v>299207.2</v>
      </c>
      <c r="L179" s="245"/>
      <c r="M179" s="269">
        <v>903</v>
      </c>
      <c r="N179" s="265" t="s">
        <v>1015</v>
      </c>
      <c r="O179" s="270">
        <v>68.859355154193764</v>
      </c>
      <c r="P179" s="271">
        <f t="shared" si="43"/>
        <v>12.997507716937886</v>
      </c>
      <c r="Q179" s="272"/>
      <c r="R179" s="265">
        <f t="shared" si="44"/>
        <v>334.31</v>
      </c>
      <c r="S179" s="265">
        <v>0</v>
      </c>
      <c r="T179" s="273">
        <f t="shared" si="45"/>
        <v>0</v>
      </c>
      <c r="U179" s="274"/>
      <c r="V179" s="321"/>
      <c r="W179" s="357">
        <f t="shared" si="46"/>
        <v>0</v>
      </c>
      <c r="X179" s="138">
        <v>903</v>
      </c>
      <c r="Y179" s="265" t="s">
        <v>68</v>
      </c>
      <c r="AA179" s="273">
        <v>0</v>
      </c>
      <c r="AD179" s="304">
        <f t="shared" si="47"/>
        <v>0</v>
      </c>
      <c r="AH179" s="380"/>
      <c r="AJ179" s="380"/>
    </row>
    <row r="180" spans="1:36" hidden="1" x14ac:dyDescent="0.45">
      <c r="A180" s="264">
        <v>1029</v>
      </c>
      <c r="B180" s="265" t="s">
        <v>73</v>
      </c>
      <c r="C180" s="266">
        <v>1090</v>
      </c>
      <c r="D180" s="267">
        <v>448718.77</v>
      </c>
      <c r="E180" s="267">
        <v>0</v>
      </c>
      <c r="F180" s="267">
        <v>0</v>
      </c>
      <c r="G180" s="265">
        <v>0</v>
      </c>
      <c r="H180" s="265">
        <v>0</v>
      </c>
      <c r="I180" s="265">
        <v>0</v>
      </c>
      <c r="J180" s="265">
        <v>0</v>
      </c>
      <c r="K180" s="268">
        <f t="shared" si="42"/>
        <v>448718.77</v>
      </c>
      <c r="L180" s="245"/>
      <c r="M180" s="269">
        <v>1029</v>
      </c>
      <c r="N180" s="265" t="s">
        <v>1019</v>
      </c>
      <c r="O180" s="270">
        <v>38.111918036149198</v>
      </c>
      <c r="P180" s="271">
        <f t="shared" si="43"/>
        <v>28.59997754419323</v>
      </c>
      <c r="Q180" s="272"/>
      <c r="R180" s="265">
        <f t="shared" si="44"/>
        <v>411.67</v>
      </c>
      <c r="S180" s="265">
        <v>0</v>
      </c>
      <c r="T180" s="273">
        <f t="shared" si="45"/>
        <v>0</v>
      </c>
      <c r="U180" s="274"/>
      <c r="V180" s="321"/>
      <c r="W180" s="357">
        <f t="shared" si="46"/>
        <v>0</v>
      </c>
      <c r="X180" s="138">
        <v>1029</v>
      </c>
      <c r="Y180" s="265" t="s">
        <v>73</v>
      </c>
      <c r="AA180" s="273">
        <v>0</v>
      </c>
      <c r="AD180" s="304">
        <f t="shared" si="47"/>
        <v>0</v>
      </c>
      <c r="AH180" s="380"/>
      <c r="AJ180" s="380"/>
    </row>
    <row r="181" spans="1:36" ht="18.600000000000001" hidden="1" x14ac:dyDescent="0.45">
      <c r="A181" s="276">
        <v>1015</v>
      </c>
      <c r="B181" s="277" t="s">
        <v>72</v>
      </c>
      <c r="C181" s="278">
        <v>2853</v>
      </c>
      <c r="D181" s="279">
        <v>890784.1</v>
      </c>
      <c r="E181" s="279">
        <v>0</v>
      </c>
      <c r="F181" s="279">
        <v>0</v>
      </c>
      <c r="G181" s="277">
        <v>0</v>
      </c>
      <c r="H181" s="277">
        <v>0</v>
      </c>
      <c r="I181" s="277">
        <v>0</v>
      </c>
      <c r="J181" s="277">
        <v>0</v>
      </c>
      <c r="K181" s="280">
        <f t="shared" si="42"/>
        <v>890784.1</v>
      </c>
      <c r="L181" s="245"/>
      <c r="M181" s="281">
        <v>1015</v>
      </c>
      <c r="N181" s="277" t="s">
        <v>1020</v>
      </c>
      <c r="O181" s="282">
        <v>35.544042899287568</v>
      </c>
      <c r="P181" s="283">
        <f t="shared" si="43"/>
        <v>80.266614804732427</v>
      </c>
      <c r="Q181" s="284">
        <v>52</v>
      </c>
      <c r="R181" s="285">
        <f t="shared" si="44"/>
        <v>312.23</v>
      </c>
      <c r="S181" s="285">
        <v>0</v>
      </c>
      <c r="T181" s="273">
        <f t="shared" si="45"/>
        <v>0</v>
      </c>
      <c r="U181" s="274"/>
      <c r="V181" s="321"/>
      <c r="W181" s="357">
        <f t="shared" si="46"/>
        <v>0</v>
      </c>
      <c r="X181" s="138">
        <v>1015</v>
      </c>
      <c r="Y181" s="265" t="s">
        <v>72</v>
      </c>
      <c r="AA181" s="273">
        <v>0</v>
      </c>
      <c r="AD181" s="304">
        <f t="shared" si="47"/>
        <v>0</v>
      </c>
      <c r="AH181" s="380"/>
      <c r="AJ181" s="380"/>
    </row>
    <row r="182" spans="1:36" hidden="1" x14ac:dyDescent="0.45">
      <c r="A182" s="264">
        <v>5054</v>
      </c>
      <c r="B182" s="265" t="s">
        <v>337</v>
      </c>
      <c r="C182" s="266">
        <v>1193</v>
      </c>
      <c r="D182" s="267">
        <v>446750.95</v>
      </c>
      <c r="E182" s="267">
        <v>0</v>
      </c>
      <c r="F182" s="267">
        <v>0</v>
      </c>
      <c r="G182" s="265">
        <v>0</v>
      </c>
      <c r="H182" s="265">
        <v>0</v>
      </c>
      <c r="I182" s="265">
        <v>0</v>
      </c>
      <c r="J182" s="265">
        <v>0</v>
      </c>
      <c r="K182" s="268">
        <f t="shared" si="42"/>
        <v>446750.95</v>
      </c>
      <c r="L182" s="245"/>
      <c r="M182" s="269">
        <v>5054</v>
      </c>
      <c r="N182" s="265" t="s">
        <v>1021</v>
      </c>
      <c r="O182" s="270">
        <v>140.24</v>
      </c>
      <c r="P182" s="271">
        <f t="shared" si="43"/>
        <v>8.506845407872218</v>
      </c>
      <c r="Q182" s="272"/>
      <c r="R182" s="265">
        <f t="shared" si="44"/>
        <v>374.48</v>
      </c>
      <c r="S182" s="265">
        <v>0</v>
      </c>
      <c r="T182" s="273">
        <f t="shared" si="45"/>
        <v>0</v>
      </c>
      <c r="U182" s="274"/>
      <c r="V182" s="321"/>
      <c r="W182" s="357">
        <f t="shared" si="46"/>
        <v>0</v>
      </c>
      <c r="X182" s="138">
        <v>5054</v>
      </c>
      <c r="Y182" s="265" t="s">
        <v>337</v>
      </c>
      <c r="AA182" s="273">
        <v>0</v>
      </c>
      <c r="AD182" s="304">
        <f t="shared" si="47"/>
        <v>0</v>
      </c>
      <c r="AH182" s="380"/>
      <c r="AJ182" s="380"/>
    </row>
    <row r="183" spans="1:36" hidden="1" x14ac:dyDescent="0.45">
      <c r="A183" s="264">
        <v>1085</v>
      </c>
      <c r="B183" s="265" t="s">
        <v>76</v>
      </c>
      <c r="C183" s="266">
        <v>1118</v>
      </c>
      <c r="D183" s="267">
        <v>366157.36</v>
      </c>
      <c r="E183" s="267">
        <v>0</v>
      </c>
      <c r="F183" s="267">
        <v>0</v>
      </c>
      <c r="G183" s="265">
        <v>0</v>
      </c>
      <c r="H183" s="265">
        <v>0</v>
      </c>
      <c r="I183" s="265">
        <v>0</v>
      </c>
      <c r="J183" s="265">
        <v>0</v>
      </c>
      <c r="K183" s="268">
        <f t="shared" si="42"/>
        <v>366157.36</v>
      </c>
      <c r="L183" s="245"/>
      <c r="M183" s="269">
        <v>1085</v>
      </c>
      <c r="N183" s="265" t="s">
        <v>1024</v>
      </c>
      <c r="O183" s="270">
        <v>119.15803852245647</v>
      </c>
      <c r="P183" s="271">
        <f t="shared" si="43"/>
        <v>9.3824975122370979</v>
      </c>
      <c r="Q183" s="272"/>
      <c r="R183" s="265">
        <f t="shared" si="44"/>
        <v>327.51</v>
      </c>
      <c r="S183" s="265">
        <v>0</v>
      </c>
      <c r="T183" s="273">
        <f t="shared" si="45"/>
        <v>0</v>
      </c>
      <c r="U183" s="274"/>
      <c r="V183" s="321"/>
      <c r="W183" s="357">
        <f t="shared" si="46"/>
        <v>0</v>
      </c>
      <c r="X183" s="138">
        <v>1085</v>
      </c>
      <c r="Y183" s="265" t="s">
        <v>76</v>
      </c>
      <c r="AA183" s="273">
        <v>0</v>
      </c>
      <c r="AD183" s="304">
        <f t="shared" si="47"/>
        <v>0</v>
      </c>
      <c r="AH183" s="380"/>
      <c r="AJ183" s="380"/>
    </row>
    <row r="184" spans="1:36" hidden="1" x14ac:dyDescent="0.45">
      <c r="A184" s="264">
        <v>1092</v>
      </c>
      <c r="B184" s="265" t="s">
        <v>77</v>
      </c>
      <c r="C184" s="266">
        <v>5186</v>
      </c>
      <c r="D184" s="267">
        <v>3085182.44</v>
      </c>
      <c r="E184" s="267">
        <v>0</v>
      </c>
      <c r="F184" s="267">
        <v>0</v>
      </c>
      <c r="G184" s="265">
        <v>2903</v>
      </c>
      <c r="H184" s="265">
        <v>0</v>
      </c>
      <c r="I184" s="265">
        <v>0</v>
      </c>
      <c r="J184" s="265">
        <v>0</v>
      </c>
      <c r="K184" s="268">
        <f t="shared" si="42"/>
        <v>3082279.44</v>
      </c>
      <c r="L184" s="245"/>
      <c r="M184" s="269">
        <v>1092</v>
      </c>
      <c r="N184" s="265" t="s">
        <v>1025</v>
      </c>
      <c r="O184" s="270">
        <v>227.41064893694102</v>
      </c>
      <c r="P184" s="271">
        <f t="shared" si="43"/>
        <v>22.804560930820934</v>
      </c>
      <c r="Q184" s="272"/>
      <c r="R184" s="265">
        <f t="shared" si="44"/>
        <v>594.35</v>
      </c>
      <c r="S184" s="265">
        <v>0</v>
      </c>
      <c r="T184" s="273">
        <f t="shared" si="45"/>
        <v>0</v>
      </c>
      <c r="U184" s="274"/>
      <c r="V184" s="321"/>
      <c r="W184" s="357">
        <f t="shared" si="46"/>
        <v>0</v>
      </c>
      <c r="X184" s="138">
        <v>1092</v>
      </c>
      <c r="Y184" s="265" t="s">
        <v>77</v>
      </c>
      <c r="AA184" s="273">
        <v>0</v>
      </c>
      <c r="AD184" s="304">
        <f t="shared" si="47"/>
        <v>0</v>
      </c>
      <c r="AH184" s="380"/>
      <c r="AJ184" s="380"/>
    </row>
    <row r="185" spans="1:36" hidden="1" x14ac:dyDescent="0.45">
      <c r="A185" s="264">
        <v>1120</v>
      </c>
      <c r="B185" s="265" t="s">
        <v>78</v>
      </c>
      <c r="C185" s="266">
        <v>355</v>
      </c>
      <c r="D185" s="267">
        <v>154794.97</v>
      </c>
      <c r="E185" s="267">
        <v>0</v>
      </c>
      <c r="F185" s="267">
        <v>0</v>
      </c>
      <c r="G185" s="265">
        <v>0</v>
      </c>
      <c r="H185" s="265">
        <v>0</v>
      </c>
      <c r="I185" s="265">
        <v>0</v>
      </c>
      <c r="J185" s="265">
        <v>0</v>
      </c>
      <c r="K185" s="268">
        <f t="shared" si="42"/>
        <v>154794.97</v>
      </c>
      <c r="L185" s="245"/>
      <c r="M185" s="269">
        <v>1120</v>
      </c>
      <c r="N185" s="265" t="s">
        <v>1026</v>
      </c>
      <c r="O185" s="270">
        <v>57.441081192380032</v>
      </c>
      <c r="P185" s="271">
        <f t="shared" si="43"/>
        <v>6.1802457863048241</v>
      </c>
      <c r="Q185" s="272"/>
      <c r="R185" s="265">
        <f t="shared" si="44"/>
        <v>436.04</v>
      </c>
      <c r="S185" s="265">
        <v>0</v>
      </c>
      <c r="T185" s="273">
        <f t="shared" si="45"/>
        <v>0</v>
      </c>
      <c r="U185" s="274"/>
      <c r="V185" s="321"/>
      <c r="W185" s="357">
        <f t="shared" si="46"/>
        <v>0</v>
      </c>
      <c r="X185" s="138">
        <v>1120</v>
      </c>
      <c r="Y185" s="265" t="s">
        <v>78</v>
      </c>
      <c r="AA185" s="273">
        <v>0</v>
      </c>
      <c r="AD185" s="304">
        <f t="shared" si="47"/>
        <v>0</v>
      </c>
      <c r="AH185" s="380"/>
      <c r="AJ185" s="380"/>
    </row>
    <row r="186" spans="1:36" hidden="1" x14ac:dyDescent="0.45">
      <c r="A186" s="264">
        <v>1134</v>
      </c>
      <c r="B186" s="265" t="s">
        <v>80</v>
      </c>
      <c r="C186" s="266">
        <v>1088</v>
      </c>
      <c r="D186" s="267">
        <v>450862.65</v>
      </c>
      <c r="E186" s="267">
        <v>0</v>
      </c>
      <c r="F186" s="267">
        <v>0</v>
      </c>
      <c r="G186" s="265">
        <v>0</v>
      </c>
      <c r="H186" s="265">
        <v>0</v>
      </c>
      <c r="I186" s="265">
        <v>0</v>
      </c>
      <c r="J186" s="265">
        <v>0</v>
      </c>
      <c r="K186" s="268">
        <f t="shared" si="42"/>
        <v>450862.65</v>
      </c>
      <c r="L186" s="245"/>
      <c r="M186" s="269">
        <v>1134</v>
      </c>
      <c r="N186" s="265" t="s">
        <v>1028</v>
      </c>
      <c r="O186" s="270">
        <v>111.44298609041431</v>
      </c>
      <c r="P186" s="271">
        <f t="shared" si="43"/>
        <v>9.7628396202278687</v>
      </c>
      <c r="Q186" s="272"/>
      <c r="R186" s="265">
        <f t="shared" si="44"/>
        <v>414.4</v>
      </c>
      <c r="S186" s="265">
        <v>0</v>
      </c>
      <c r="T186" s="273">
        <f t="shared" si="45"/>
        <v>0</v>
      </c>
      <c r="U186" s="274"/>
      <c r="V186" s="321"/>
      <c r="W186" s="357">
        <f t="shared" si="46"/>
        <v>0</v>
      </c>
      <c r="X186" s="138">
        <v>1134</v>
      </c>
      <c r="Y186" s="265" t="s">
        <v>80</v>
      </c>
      <c r="AA186" s="273">
        <v>0</v>
      </c>
      <c r="AD186" s="304">
        <f t="shared" si="47"/>
        <v>0</v>
      </c>
      <c r="AH186" s="380"/>
      <c r="AJ186" s="380"/>
    </row>
    <row r="187" spans="1:36" hidden="1" x14ac:dyDescent="0.45">
      <c r="A187" s="264">
        <v>1141</v>
      </c>
      <c r="B187" s="265" t="s">
        <v>81</v>
      </c>
      <c r="C187" s="266">
        <v>1453</v>
      </c>
      <c r="D187" s="267">
        <v>492070.14</v>
      </c>
      <c r="E187" s="267">
        <v>0</v>
      </c>
      <c r="F187" s="267">
        <v>0</v>
      </c>
      <c r="G187" s="265">
        <v>1189.94</v>
      </c>
      <c r="H187" s="265">
        <v>0</v>
      </c>
      <c r="I187" s="265">
        <v>0</v>
      </c>
      <c r="J187" s="265">
        <v>0</v>
      </c>
      <c r="K187" s="268">
        <f t="shared" si="42"/>
        <v>490880.2</v>
      </c>
      <c r="L187" s="245"/>
      <c r="M187" s="269">
        <v>1141</v>
      </c>
      <c r="N187" s="265" t="s">
        <v>1029</v>
      </c>
      <c r="O187" s="270">
        <v>162.38899706783971</v>
      </c>
      <c r="P187" s="271">
        <f t="shared" si="43"/>
        <v>8.9476505566014062</v>
      </c>
      <c r="Q187" s="272"/>
      <c r="R187" s="265">
        <f t="shared" si="44"/>
        <v>337.84</v>
      </c>
      <c r="S187" s="265">
        <v>0</v>
      </c>
      <c r="T187" s="273">
        <f t="shared" si="45"/>
        <v>0</v>
      </c>
      <c r="U187" s="274"/>
      <c r="V187" s="321"/>
      <c r="W187" s="357">
        <f t="shared" si="46"/>
        <v>0</v>
      </c>
      <c r="X187" s="138">
        <v>1141</v>
      </c>
      <c r="Y187" s="265" t="s">
        <v>81</v>
      </c>
      <c r="AA187" s="273">
        <v>0</v>
      </c>
      <c r="AD187" s="304">
        <f t="shared" si="47"/>
        <v>0</v>
      </c>
      <c r="AH187" s="380"/>
      <c r="AJ187" s="380"/>
    </row>
    <row r="188" spans="1:36" hidden="1" x14ac:dyDescent="0.45">
      <c r="A188" s="264">
        <v>1176</v>
      </c>
      <c r="B188" s="265" t="s">
        <v>85</v>
      </c>
      <c r="C188" s="266">
        <v>842</v>
      </c>
      <c r="D188" s="267">
        <v>472174.46</v>
      </c>
      <c r="E188" s="267">
        <v>0</v>
      </c>
      <c r="F188" s="267">
        <v>0</v>
      </c>
      <c r="G188" s="265">
        <v>0</v>
      </c>
      <c r="H188" s="265">
        <v>0</v>
      </c>
      <c r="I188" s="265">
        <v>0</v>
      </c>
      <c r="J188" s="265">
        <v>0</v>
      </c>
      <c r="K188" s="268">
        <f t="shared" si="42"/>
        <v>472174.46</v>
      </c>
      <c r="L188" s="245"/>
      <c r="M188" s="269">
        <v>1176</v>
      </c>
      <c r="N188" s="265" t="s">
        <v>1033</v>
      </c>
      <c r="O188" s="270">
        <v>184.11033665545941</v>
      </c>
      <c r="P188" s="271">
        <f t="shared" si="43"/>
        <v>4.5733445242441917</v>
      </c>
      <c r="Q188" s="272"/>
      <c r="R188" s="265">
        <f t="shared" si="44"/>
        <v>560.78</v>
      </c>
      <c r="S188" s="265">
        <v>0</v>
      </c>
      <c r="T188" s="273">
        <f t="shared" si="45"/>
        <v>0</v>
      </c>
      <c r="U188" s="274"/>
      <c r="V188" s="321"/>
      <c r="W188" s="357">
        <f t="shared" si="46"/>
        <v>0</v>
      </c>
      <c r="X188" s="138">
        <v>1176</v>
      </c>
      <c r="Y188" s="265" t="s">
        <v>85</v>
      </c>
      <c r="AA188" s="273">
        <v>0</v>
      </c>
      <c r="AD188" s="304">
        <f t="shared" si="47"/>
        <v>0</v>
      </c>
      <c r="AH188" s="380"/>
      <c r="AJ188" s="380"/>
    </row>
    <row r="189" spans="1:36" hidden="1" x14ac:dyDescent="0.45">
      <c r="A189" s="264">
        <v>1183</v>
      </c>
      <c r="B189" s="265" t="s">
        <v>86</v>
      </c>
      <c r="C189" s="266">
        <v>1245</v>
      </c>
      <c r="D189" s="267">
        <v>740384.19</v>
      </c>
      <c r="E189" s="267">
        <v>0</v>
      </c>
      <c r="F189" s="267">
        <v>0</v>
      </c>
      <c r="G189" s="265">
        <v>0</v>
      </c>
      <c r="H189" s="265">
        <v>0</v>
      </c>
      <c r="I189" s="265">
        <v>0</v>
      </c>
      <c r="J189" s="265">
        <v>0</v>
      </c>
      <c r="K189" s="268">
        <f t="shared" si="42"/>
        <v>740384.19</v>
      </c>
      <c r="L189" s="245"/>
      <c r="M189" s="269">
        <v>1183</v>
      </c>
      <c r="N189" s="265" t="s">
        <v>1034</v>
      </c>
      <c r="O189" s="270">
        <v>133.73755555097165</v>
      </c>
      <c r="P189" s="271">
        <f t="shared" si="43"/>
        <v>9.3092773744132842</v>
      </c>
      <c r="Q189" s="272"/>
      <c r="R189" s="265">
        <f t="shared" si="44"/>
        <v>594.69000000000005</v>
      </c>
      <c r="S189" s="265">
        <v>0</v>
      </c>
      <c r="T189" s="273">
        <f t="shared" si="45"/>
        <v>0</v>
      </c>
      <c r="U189" s="274"/>
      <c r="V189" s="321"/>
      <c r="W189" s="357">
        <f t="shared" si="46"/>
        <v>0</v>
      </c>
      <c r="X189" s="138">
        <v>1183</v>
      </c>
      <c r="Y189" s="265" t="s">
        <v>86</v>
      </c>
      <c r="AA189" s="273">
        <v>0</v>
      </c>
      <c r="AD189" s="304">
        <f t="shared" si="47"/>
        <v>0</v>
      </c>
      <c r="AH189" s="380"/>
      <c r="AJ189" s="380"/>
    </row>
    <row r="190" spans="1:36" hidden="1" x14ac:dyDescent="0.45">
      <c r="A190" s="264">
        <v>1218</v>
      </c>
      <c r="B190" s="265" t="s">
        <v>88</v>
      </c>
      <c r="C190" s="266">
        <v>921</v>
      </c>
      <c r="D190" s="267">
        <v>423554.05</v>
      </c>
      <c r="E190" s="267">
        <v>0</v>
      </c>
      <c r="F190" s="267">
        <v>0</v>
      </c>
      <c r="G190" s="265">
        <v>0</v>
      </c>
      <c r="H190" s="265">
        <v>0</v>
      </c>
      <c r="I190" s="265">
        <v>0</v>
      </c>
      <c r="J190" s="265">
        <v>0</v>
      </c>
      <c r="K190" s="268">
        <f t="shared" si="42"/>
        <v>423554.05</v>
      </c>
      <c r="L190" s="245"/>
      <c r="M190" s="269">
        <v>1218</v>
      </c>
      <c r="N190" s="265" t="s">
        <v>1036</v>
      </c>
      <c r="O190" s="270">
        <v>529.79715311181747</v>
      </c>
      <c r="P190" s="271">
        <f t="shared" si="43"/>
        <v>1.7384011873042595</v>
      </c>
      <c r="Q190" s="272"/>
      <c r="R190" s="265">
        <f t="shared" si="44"/>
        <v>459.88</v>
      </c>
      <c r="S190" s="265">
        <v>0</v>
      </c>
      <c r="T190" s="273">
        <f t="shared" si="45"/>
        <v>0</v>
      </c>
      <c r="U190" s="274"/>
      <c r="V190" s="321"/>
      <c r="W190" s="357">
        <f t="shared" si="46"/>
        <v>0</v>
      </c>
      <c r="X190" s="138">
        <v>1218</v>
      </c>
      <c r="Y190" s="265" t="s">
        <v>88</v>
      </c>
      <c r="AA190" s="273">
        <v>0</v>
      </c>
      <c r="AD190" s="304">
        <f t="shared" si="47"/>
        <v>0</v>
      </c>
      <c r="AH190" s="380"/>
      <c r="AJ190" s="380"/>
    </row>
    <row r="191" spans="1:36" hidden="1" x14ac:dyDescent="0.45">
      <c r="A191" s="264">
        <v>1246</v>
      </c>
      <c r="B191" s="265" t="s">
        <v>90</v>
      </c>
      <c r="C191" s="266">
        <v>679</v>
      </c>
      <c r="D191" s="267">
        <v>369735.52</v>
      </c>
      <c r="E191" s="267">
        <v>0</v>
      </c>
      <c r="F191" s="267">
        <v>0</v>
      </c>
      <c r="G191" s="265">
        <v>0</v>
      </c>
      <c r="H191" s="265">
        <v>0</v>
      </c>
      <c r="I191" s="265">
        <v>0</v>
      </c>
      <c r="J191" s="265">
        <v>0</v>
      </c>
      <c r="K191" s="268">
        <f t="shared" si="42"/>
        <v>369735.52</v>
      </c>
      <c r="L191" s="245"/>
      <c r="M191" s="269">
        <v>1246</v>
      </c>
      <c r="N191" s="265" t="s">
        <v>1038</v>
      </c>
      <c r="O191" s="270">
        <v>78.75996223818413</v>
      </c>
      <c r="P191" s="271">
        <f t="shared" si="43"/>
        <v>8.6211316093141743</v>
      </c>
      <c r="Q191" s="272"/>
      <c r="R191" s="265">
        <f t="shared" si="44"/>
        <v>544.53</v>
      </c>
      <c r="S191" s="265">
        <v>0</v>
      </c>
      <c r="T191" s="273">
        <f t="shared" si="45"/>
        <v>0</v>
      </c>
      <c r="U191" s="274"/>
      <c r="V191" s="321"/>
      <c r="W191" s="357">
        <f t="shared" si="46"/>
        <v>0</v>
      </c>
      <c r="X191" s="138">
        <v>1246</v>
      </c>
      <c r="Y191" s="265" t="s">
        <v>90</v>
      </c>
      <c r="AA191" s="273">
        <v>0</v>
      </c>
      <c r="AD191" s="304">
        <f t="shared" si="47"/>
        <v>0</v>
      </c>
      <c r="AH191" s="380"/>
      <c r="AJ191" s="380"/>
    </row>
    <row r="192" spans="1:36" ht="18.600000000000001" hidden="1" x14ac:dyDescent="0.45">
      <c r="A192" s="276">
        <v>1253</v>
      </c>
      <c r="B192" s="277" t="s">
        <v>91</v>
      </c>
      <c r="C192" s="278">
        <v>2556</v>
      </c>
      <c r="D192" s="279">
        <v>71638.820000000007</v>
      </c>
      <c r="E192" s="279">
        <v>0</v>
      </c>
      <c r="F192" s="279">
        <v>0</v>
      </c>
      <c r="G192" s="277">
        <v>4324.57</v>
      </c>
      <c r="H192" s="277">
        <v>0</v>
      </c>
      <c r="I192" s="277">
        <v>0</v>
      </c>
      <c r="J192" s="277">
        <v>0</v>
      </c>
      <c r="K192" s="280">
        <f t="shared" si="42"/>
        <v>67314.25</v>
      </c>
      <c r="L192" s="245"/>
      <c r="M192" s="281">
        <v>1253</v>
      </c>
      <c r="N192" s="277" t="s">
        <v>1039</v>
      </c>
      <c r="O192" s="282">
        <v>4.7493629076389547</v>
      </c>
      <c r="P192" s="283">
        <f t="shared" si="43"/>
        <v>538.17744605047699</v>
      </c>
      <c r="Q192" s="284">
        <v>6</v>
      </c>
      <c r="R192" s="285">
        <f t="shared" si="44"/>
        <v>26.34</v>
      </c>
      <c r="S192" s="285">
        <v>0</v>
      </c>
      <c r="T192" s="273">
        <f t="shared" si="45"/>
        <v>0</v>
      </c>
      <c r="U192" s="274"/>
      <c r="V192" s="321"/>
      <c r="W192" s="357">
        <f t="shared" si="46"/>
        <v>0</v>
      </c>
      <c r="X192" s="138">
        <v>1253</v>
      </c>
      <c r="Y192" s="265" t="s">
        <v>91</v>
      </c>
      <c r="AA192" s="273">
        <v>0</v>
      </c>
      <c r="AD192" s="304">
        <f t="shared" si="47"/>
        <v>0</v>
      </c>
      <c r="AH192" s="380"/>
      <c r="AJ192" s="380"/>
    </row>
    <row r="193" spans="1:36" hidden="1" x14ac:dyDescent="0.45">
      <c r="A193" s="264">
        <v>4970</v>
      </c>
      <c r="B193" s="265" t="s">
        <v>334</v>
      </c>
      <c r="C193" s="266">
        <v>5876</v>
      </c>
      <c r="D193" s="267">
        <v>2372856.12</v>
      </c>
      <c r="E193" s="267">
        <v>0</v>
      </c>
      <c r="F193" s="267">
        <v>0</v>
      </c>
      <c r="G193" s="265">
        <v>0</v>
      </c>
      <c r="H193" s="265">
        <v>0</v>
      </c>
      <c r="I193" s="265">
        <v>0</v>
      </c>
      <c r="J193" s="265">
        <v>0</v>
      </c>
      <c r="K193" s="268">
        <f t="shared" si="42"/>
        <v>2372856.12</v>
      </c>
      <c r="L193" s="245"/>
      <c r="M193" s="269">
        <v>4970</v>
      </c>
      <c r="N193" s="265" t="s">
        <v>1041</v>
      </c>
      <c r="O193" s="270">
        <v>161.61254717306798</v>
      </c>
      <c r="P193" s="271">
        <f t="shared" si="43"/>
        <v>36.358563136236548</v>
      </c>
      <c r="Q193" s="272"/>
      <c r="R193" s="265">
        <f t="shared" si="44"/>
        <v>403.82</v>
      </c>
      <c r="S193" s="265">
        <v>0</v>
      </c>
      <c r="T193" s="273">
        <f t="shared" si="45"/>
        <v>0</v>
      </c>
      <c r="U193" s="274"/>
      <c r="V193" s="321"/>
      <c r="W193" s="357">
        <f t="shared" si="46"/>
        <v>0</v>
      </c>
      <c r="X193" s="138">
        <v>4970</v>
      </c>
      <c r="Y193" s="265" t="s">
        <v>334</v>
      </c>
      <c r="AA193" s="273">
        <v>0</v>
      </c>
      <c r="AD193" s="304">
        <f t="shared" si="47"/>
        <v>0</v>
      </c>
      <c r="AH193" s="380"/>
      <c r="AJ193" s="380"/>
    </row>
    <row r="194" spans="1:36" hidden="1" x14ac:dyDescent="0.45">
      <c r="A194" s="264">
        <v>1295</v>
      </c>
      <c r="B194" s="265" t="s">
        <v>93</v>
      </c>
      <c r="C194" s="266">
        <v>790</v>
      </c>
      <c r="D194" s="267">
        <v>381487.2</v>
      </c>
      <c r="E194" s="267">
        <v>0</v>
      </c>
      <c r="F194" s="267">
        <v>0</v>
      </c>
      <c r="G194" s="265">
        <v>0</v>
      </c>
      <c r="H194" s="265">
        <v>0</v>
      </c>
      <c r="I194" s="265">
        <v>0</v>
      </c>
      <c r="J194" s="265">
        <v>0</v>
      </c>
      <c r="K194" s="268">
        <f t="shared" si="42"/>
        <v>381487.2</v>
      </c>
      <c r="L194" s="245"/>
      <c r="M194" s="269">
        <v>1295</v>
      </c>
      <c r="N194" s="265" t="s">
        <v>1042</v>
      </c>
      <c r="O194" s="270">
        <v>160.48974780073496</v>
      </c>
      <c r="P194" s="271">
        <f t="shared" si="43"/>
        <v>4.9224328084861142</v>
      </c>
      <c r="Q194" s="272"/>
      <c r="R194" s="265">
        <f t="shared" si="44"/>
        <v>482.9</v>
      </c>
      <c r="S194" s="265">
        <v>0</v>
      </c>
      <c r="T194" s="273">
        <f t="shared" si="45"/>
        <v>0</v>
      </c>
      <c r="U194" s="274"/>
      <c r="V194" s="321"/>
      <c r="W194" s="357">
        <f t="shared" si="46"/>
        <v>0</v>
      </c>
      <c r="X194" s="138">
        <v>1295</v>
      </c>
      <c r="Y194" s="265" t="s">
        <v>93</v>
      </c>
      <c r="AA194" s="273">
        <v>0</v>
      </c>
      <c r="AD194" s="304">
        <f t="shared" si="47"/>
        <v>0</v>
      </c>
      <c r="AH194" s="380"/>
      <c r="AJ194" s="380"/>
    </row>
    <row r="195" spans="1:36" hidden="1" x14ac:dyDescent="0.45">
      <c r="A195" s="264">
        <v>1309</v>
      </c>
      <c r="B195" s="265" t="s">
        <v>94</v>
      </c>
      <c r="C195" s="266">
        <v>811</v>
      </c>
      <c r="D195" s="267">
        <v>280999.31</v>
      </c>
      <c r="E195" s="267">
        <v>0</v>
      </c>
      <c r="F195" s="267">
        <v>0</v>
      </c>
      <c r="G195" s="265">
        <v>0</v>
      </c>
      <c r="H195" s="265">
        <v>0</v>
      </c>
      <c r="I195" s="265">
        <v>0</v>
      </c>
      <c r="J195" s="265">
        <v>0</v>
      </c>
      <c r="K195" s="268">
        <f t="shared" si="42"/>
        <v>280999.31</v>
      </c>
      <c r="L195" s="245"/>
      <c r="M195" s="269">
        <v>1309</v>
      </c>
      <c r="N195" s="265" t="s">
        <v>1043</v>
      </c>
      <c r="O195" s="270">
        <v>40.297820553956235</v>
      </c>
      <c r="P195" s="271">
        <f t="shared" si="43"/>
        <v>20.125157858453466</v>
      </c>
      <c r="Q195" s="272"/>
      <c r="R195" s="265">
        <f t="shared" si="44"/>
        <v>346.48</v>
      </c>
      <c r="S195" s="265">
        <v>0</v>
      </c>
      <c r="T195" s="273">
        <f t="shared" si="45"/>
        <v>0</v>
      </c>
      <c r="U195" s="274"/>
      <c r="V195" s="321"/>
      <c r="W195" s="357">
        <f t="shared" si="46"/>
        <v>0</v>
      </c>
      <c r="X195" s="138">
        <v>1309</v>
      </c>
      <c r="Y195" s="265" t="s">
        <v>94</v>
      </c>
      <c r="AA195" s="273">
        <v>0</v>
      </c>
      <c r="AD195" s="304">
        <f t="shared" si="47"/>
        <v>0</v>
      </c>
      <c r="AH195" s="380"/>
      <c r="AJ195" s="380"/>
    </row>
    <row r="196" spans="1:36" hidden="1" x14ac:dyDescent="0.45">
      <c r="A196" s="264">
        <v>1316</v>
      </c>
      <c r="B196" s="265" t="s">
        <v>95</v>
      </c>
      <c r="C196" s="266">
        <v>3506</v>
      </c>
      <c r="D196" s="267">
        <v>1247030.03</v>
      </c>
      <c r="E196" s="267">
        <v>0</v>
      </c>
      <c r="F196" s="267">
        <v>0</v>
      </c>
      <c r="G196" s="265">
        <v>14684.68</v>
      </c>
      <c r="H196" s="265">
        <v>0</v>
      </c>
      <c r="I196" s="265">
        <v>0</v>
      </c>
      <c r="J196" s="265">
        <v>0</v>
      </c>
      <c r="K196" s="268">
        <f t="shared" si="42"/>
        <v>1232345.3500000001</v>
      </c>
      <c r="L196" s="245"/>
      <c r="M196" s="269">
        <v>1316</v>
      </c>
      <c r="N196" s="265" t="s">
        <v>1044</v>
      </c>
      <c r="O196" s="270">
        <v>90.723494453399013</v>
      </c>
      <c r="P196" s="271">
        <f t="shared" si="43"/>
        <v>38.644895912832041</v>
      </c>
      <c r="Q196" s="272"/>
      <c r="R196" s="265">
        <f t="shared" si="44"/>
        <v>351.5</v>
      </c>
      <c r="S196" s="265">
        <v>0</v>
      </c>
      <c r="T196" s="273">
        <f t="shared" si="45"/>
        <v>0</v>
      </c>
      <c r="U196" s="274"/>
      <c r="V196" s="321"/>
      <c r="W196" s="357">
        <f t="shared" si="46"/>
        <v>0</v>
      </c>
      <c r="X196" s="138">
        <v>1316</v>
      </c>
      <c r="Y196" s="265" t="s">
        <v>95</v>
      </c>
      <c r="AA196" s="273">
        <v>0</v>
      </c>
      <c r="AD196" s="304">
        <f t="shared" si="47"/>
        <v>0</v>
      </c>
      <c r="AH196" s="380"/>
      <c r="AJ196" s="380"/>
    </row>
    <row r="197" spans="1:36" hidden="1" x14ac:dyDescent="0.45">
      <c r="A197" s="264">
        <v>1380</v>
      </c>
      <c r="B197" s="265" t="s">
        <v>97</v>
      </c>
      <c r="C197" s="266">
        <v>2706</v>
      </c>
      <c r="D197" s="267">
        <v>1017654.59</v>
      </c>
      <c r="E197" s="267">
        <v>0</v>
      </c>
      <c r="F197" s="267">
        <v>0</v>
      </c>
      <c r="G197" s="265">
        <v>0</v>
      </c>
      <c r="H197" s="265">
        <v>0</v>
      </c>
      <c r="I197" s="265">
        <v>0</v>
      </c>
      <c r="J197" s="265">
        <v>0</v>
      </c>
      <c r="K197" s="268">
        <f t="shared" ref="K197:K260" si="48">D197-E197-F197-G197-I197-J197</f>
        <v>1017654.59</v>
      </c>
      <c r="L197" s="245"/>
      <c r="M197" s="269">
        <v>1380</v>
      </c>
      <c r="N197" s="265" t="s">
        <v>1045</v>
      </c>
      <c r="O197" s="270">
        <v>98.846607937376547</v>
      </c>
      <c r="P197" s="271">
        <f t="shared" ref="P197:P260" si="49">C197/O197</f>
        <v>27.375749724404947</v>
      </c>
      <c r="Q197" s="272"/>
      <c r="R197" s="265">
        <f t="shared" ref="R197:R260" si="50">ROUND((K197/C197),2)</f>
        <v>376.07</v>
      </c>
      <c r="S197" s="265">
        <v>0</v>
      </c>
      <c r="T197" s="273">
        <f t="shared" ref="T197:T260" si="51">S197*C197</f>
        <v>0</v>
      </c>
      <c r="U197" s="274"/>
      <c r="V197" s="321"/>
      <c r="W197" s="357">
        <f t="shared" si="46"/>
        <v>0</v>
      </c>
      <c r="X197" s="138">
        <v>1380</v>
      </c>
      <c r="Y197" s="265" t="s">
        <v>97</v>
      </c>
      <c r="AA197" s="273">
        <v>0</v>
      </c>
      <c r="AD197" s="304">
        <f t="shared" si="47"/>
        <v>0</v>
      </c>
      <c r="AH197" s="380"/>
      <c r="AJ197" s="380"/>
    </row>
    <row r="198" spans="1:36" hidden="1" x14ac:dyDescent="0.45">
      <c r="A198" s="264">
        <v>1407</v>
      </c>
      <c r="B198" s="265" t="s">
        <v>98</v>
      </c>
      <c r="C198" s="266">
        <v>1436</v>
      </c>
      <c r="D198" s="267">
        <v>567249.54</v>
      </c>
      <c r="E198" s="267">
        <v>0</v>
      </c>
      <c r="F198" s="267">
        <v>0</v>
      </c>
      <c r="G198" s="265">
        <v>0</v>
      </c>
      <c r="H198" s="265">
        <v>0</v>
      </c>
      <c r="I198" s="265">
        <v>0</v>
      </c>
      <c r="J198" s="265">
        <v>0</v>
      </c>
      <c r="K198" s="268">
        <f t="shared" si="48"/>
        <v>567249.54</v>
      </c>
      <c r="L198" s="245"/>
      <c r="M198" s="269">
        <v>1407</v>
      </c>
      <c r="N198" s="265" t="s">
        <v>1046</v>
      </c>
      <c r="O198" s="270">
        <v>141.61940587776468</v>
      </c>
      <c r="P198" s="271">
        <f t="shared" si="49"/>
        <v>10.139853299762098</v>
      </c>
      <c r="Q198" s="272"/>
      <c r="R198" s="265">
        <f t="shared" si="50"/>
        <v>395.02</v>
      </c>
      <c r="S198" s="265">
        <v>0</v>
      </c>
      <c r="T198" s="273">
        <f t="shared" si="51"/>
        <v>0</v>
      </c>
      <c r="U198" s="274"/>
      <c r="V198" s="321"/>
      <c r="W198" s="357">
        <f t="shared" ref="W198:W261" si="52">M198-X198</f>
        <v>0</v>
      </c>
      <c r="X198" s="138">
        <v>1407</v>
      </c>
      <c r="Y198" s="265" t="s">
        <v>98</v>
      </c>
      <c r="AA198" s="273">
        <v>0</v>
      </c>
      <c r="AD198" s="304">
        <f t="shared" si="47"/>
        <v>0</v>
      </c>
      <c r="AH198" s="380"/>
      <c r="AJ198" s="380"/>
    </row>
    <row r="199" spans="1:36" hidden="1" x14ac:dyDescent="0.45">
      <c r="A199" s="264">
        <v>1428</v>
      </c>
      <c r="B199" s="265" t="s">
        <v>101</v>
      </c>
      <c r="C199" s="266">
        <v>1289</v>
      </c>
      <c r="D199" s="267">
        <v>650277.18000000005</v>
      </c>
      <c r="E199" s="267">
        <v>0</v>
      </c>
      <c r="F199" s="267">
        <v>0</v>
      </c>
      <c r="G199" s="265">
        <v>0</v>
      </c>
      <c r="H199" s="265">
        <v>0</v>
      </c>
      <c r="I199" s="265">
        <v>0</v>
      </c>
      <c r="J199" s="265">
        <v>0</v>
      </c>
      <c r="K199" s="268">
        <f t="shared" si="48"/>
        <v>650277.18000000005</v>
      </c>
      <c r="L199" s="245"/>
      <c r="M199" s="269">
        <v>1428</v>
      </c>
      <c r="N199" s="265" t="s">
        <v>1050</v>
      </c>
      <c r="O199" s="270">
        <v>191.54296280984698</v>
      </c>
      <c r="P199" s="271">
        <f t="shared" si="49"/>
        <v>6.7295607266952757</v>
      </c>
      <c r="Q199" s="272"/>
      <c r="R199" s="265">
        <f t="shared" si="50"/>
        <v>504.48</v>
      </c>
      <c r="S199" s="265">
        <v>0</v>
      </c>
      <c r="T199" s="273">
        <f t="shared" si="51"/>
        <v>0</v>
      </c>
      <c r="U199" s="274"/>
      <c r="V199" s="321"/>
      <c r="W199" s="357">
        <f t="shared" si="52"/>
        <v>0</v>
      </c>
      <c r="X199" s="138">
        <v>1428</v>
      </c>
      <c r="Y199" s="265" t="s">
        <v>101</v>
      </c>
      <c r="AA199" s="273">
        <v>0</v>
      </c>
      <c r="AD199" s="304">
        <f t="shared" si="47"/>
        <v>0</v>
      </c>
      <c r="AH199" s="380"/>
      <c r="AJ199" s="380"/>
    </row>
    <row r="200" spans="1:36" hidden="1" x14ac:dyDescent="0.45">
      <c r="A200" s="264">
        <v>1449</v>
      </c>
      <c r="B200" s="265" t="s">
        <v>102</v>
      </c>
      <c r="C200" s="266">
        <v>115</v>
      </c>
      <c r="D200" s="267">
        <v>53284</v>
      </c>
      <c r="E200" s="267">
        <v>0</v>
      </c>
      <c r="F200" s="267">
        <v>0</v>
      </c>
      <c r="G200" s="265">
        <v>0</v>
      </c>
      <c r="H200" s="265">
        <v>0</v>
      </c>
      <c r="I200" s="265">
        <v>0</v>
      </c>
      <c r="J200" s="265">
        <v>0</v>
      </c>
      <c r="K200" s="268">
        <f t="shared" si="48"/>
        <v>53284</v>
      </c>
      <c r="L200" s="245"/>
      <c r="M200" s="269">
        <v>1449</v>
      </c>
      <c r="N200" s="265" t="s">
        <v>1051</v>
      </c>
      <c r="O200" s="270">
        <v>11.14</v>
      </c>
      <c r="P200" s="271">
        <f t="shared" si="49"/>
        <v>10.323159784560143</v>
      </c>
      <c r="Q200" s="272"/>
      <c r="R200" s="265">
        <f t="shared" si="50"/>
        <v>463.34</v>
      </c>
      <c r="S200" s="265">
        <v>0</v>
      </c>
      <c r="T200" s="273">
        <f t="shared" si="51"/>
        <v>0</v>
      </c>
      <c r="U200" s="274"/>
      <c r="V200" s="321"/>
      <c r="W200" s="357">
        <f t="shared" si="52"/>
        <v>0</v>
      </c>
      <c r="X200" s="138">
        <v>1449</v>
      </c>
      <c r="Y200" s="265" t="s">
        <v>102</v>
      </c>
      <c r="AA200" s="273">
        <v>0</v>
      </c>
      <c r="AD200" s="304">
        <f t="shared" si="47"/>
        <v>0</v>
      </c>
      <c r="AH200" s="380"/>
      <c r="AJ200" s="380"/>
    </row>
    <row r="201" spans="1:36" hidden="1" x14ac:dyDescent="0.45">
      <c r="A201" s="264">
        <v>1540</v>
      </c>
      <c r="B201" s="265" t="s">
        <v>106</v>
      </c>
      <c r="C201" s="266">
        <v>1763</v>
      </c>
      <c r="D201" s="267">
        <v>820000.55</v>
      </c>
      <c r="E201" s="267">
        <v>22838</v>
      </c>
      <c r="F201" s="267">
        <v>0</v>
      </c>
      <c r="G201" s="265">
        <v>0</v>
      </c>
      <c r="H201" s="265">
        <v>0</v>
      </c>
      <c r="I201" s="265">
        <v>0</v>
      </c>
      <c r="J201" s="265">
        <v>0</v>
      </c>
      <c r="K201" s="268">
        <f t="shared" si="48"/>
        <v>797162.55</v>
      </c>
      <c r="L201" s="245"/>
      <c r="M201" s="269">
        <v>1540</v>
      </c>
      <c r="N201" s="265" t="s">
        <v>1054</v>
      </c>
      <c r="O201" s="270">
        <v>91.843886916970277</v>
      </c>
      <c r="P201" s="271">
        <f t="shared" si="49"/>
        <v>19.195616161082192</v>
      </c>
      <c r="Q201" s="272"/>
      <c r="R201" s="265">
        <f t="shared" si="50"/>
        <v>452.16</v>
      </c>
      <c r="S201" s="265">
        <v>0</v>
      </c>
      <c r="T201" s="273">
        <f t="shared" si="51"/>
        <v>0</v>
      </c>
      <c r="U201" s="274"/>
      <c r="V201" s="321"/>
      <c r="W201" s="357">
        <f t="shared" si="52"/>
        <v>0</v>
      </c>
      <c r="X201" s="138">
        <v>1540</v>
      </c>
      <c r="Y201" s="265" t="s">
        <v>106</v>
      </c>
      <c r="AA201" s="273">
        <v>0</v>
      </c>
      <c r="AD201" s="304">
        <f t="shared" si="47"/>
        <v>0</v>
      </c>
      <c r="AH201" s="380"/>
      <c r="AJ201" s="380"/>
    </row>
    <row r="202" spans="1:36" ht="18.600000000000001" hidden="1" x14ac:dyDescent="0.45">
      <c r="A202" s="276">
        <v>1554</v>
      </c>
      <c r="B202" s="277" t="s">
        <v>107</v>
      </c>
      <c r="C202" s="278">
        <v>11300</v>
      </c>
      <c r="D202" s="279">
        <v>4842207.4400000004</v>
      </c>
      <c r="E202" s="279">
        <v>0</v>
      </c>
      <c r="F202" s="279">
        <v>0</v>
      </c>
      <c r="G202" s="277">
        <v>0</v>
      </c>
      <c r="H202" s="277">
        <v>0</v>
      </c>
      <c r="I202" s="277">
        <v>0</v>
      </c>
      <c r="J202" s="277">
        <v>0</v>
      </c>
      <c r="K202" s="280">
        <f t="shared" si="48"/>
        <v>4842207.4400000004</v>
      </c>
      <c r="L202" s="245"/>
      <c r="M202" s="281">
        <v>1554</v>
      </c>
      <c r="N202" s="277" t="s">
        <v>1055</v>
      </c>
      <c r="O202" s="282">
        <v>196.39136561169397</v>
      </c>
      <c r="P202" s="283">
        <f t="shared" si="49"/>
        <v>57.538171114622315</v>
      </c>
      <c r="Q202" s="284">
        <v>69</v>
      </c>
      <c r="R202" s="285">
        <f t="shared" si="50"/>
        <v>428.51</v>
      </c>
      <c r="S202" s="285">
        <v>0</v>
      </c>
      <c r="T202" s="273">
        <f t="shared" si="51"/>
        <v>0</v>
      </c>
      <c r="U202" s="274"/>
      <c r="V202" s="321"/>
      <c r="W202" s="357">
        <f t="shared" si="52"/>
        <v>0</v>
      </c>
      <c r="X202" s="138">
        <v>1554</v>
      </c>
      <c r="Y202" s="265" t="s">
        <v>107</v>
      </c>
      <c r="AA202" s="273">
        <v>0</v>
      </c>
      <c r="AD202" s="304">
        <f t="shared" si="47"/>
        <v>0</v>
      </c>
      <c r="AH202" s="380"/>
      <c r="AJ202" s="380"/>
    </row>
    <row r="203" spans="1:36" hidden="1" x14ac:dyDescent="0.45">
      <c r="A203" s="264">
        <v>1568</v>
      </c>
      <c r="B203" s="265" t="s">
        <v>109</v>
      </c>
      <c r="C203" s="266">
        <v>1877</v>
      </c>
      <c r="D203" s="267">
        <v>666947.79</v>
      </c>
      <c r="E203" s="267">
        <v>6641.96</v>
      </c>
      <c r="F203" s="267">
        <v>0</v>
      </c>
      <c r="G203" s="265">
        <v>0</v>
      </c>
      <c r="H203" s="265">
        <v>0</v>
      </c>
      <c r="I203" s="265">
        <v>0</v>
      </c>
      <c r="J203" s="265">
        <v>0</v>
      </c>
      <c r="K203" s="268">
        <f t="shared" si="48"/>
        <v>660305.83000000007</v>
      </c>
      <c r="L203" s="245"/>
      <c r="M203" s="269">
        <v>1568</v>
      </c>
      <c r="N203" s="265" t="s">
        <v>1057</v>
      </c>
      <c r="O203" s="270">
        <v>88.869603837156774</v>
      </c>
      <c r="P203" s="271">
        <f t="shared" si="49"/>
        <v>21.120832308866646</v>
      </c>
      <c r="Q203" s="272"/>
      <c r="R203" s="265">
        <f t="shared" si="50"/>
        <v>351.79</v>
      </c>
      <c r="S203" s="265">
        <v>0</v>
      </c>
      <c r="T203" s="273">
        <f t="shared" si="51"/>
        <v>0</v>
      </c>
      <c r="U203" s="274"/>
      <c r="V203" s="321"/>
      <c r="W203" s="357">
        <f t="shared" si="52"/>
        <v>0</v>
      </c>
      <c r="X203" s="138">
        <v>1568</v>
      </c>
      <c r="Y203" s="265" t="s">
        <v>109</v>
      </c>
      <c r="AA203" s="273">
        <v>0</v>
      </c>
      <c r="AD203" s="304">
        <f t="shared" si="47"/>
        <v>0</v>
      </c>
      <c r="AH203" s="380"/>
      <c r="AJ203" s="380"/>
    </row>
    <row r="204" spans="1:36" hidden="1" x14ac:dyDescent="0.45">
      <c r="A204" s="264">
        <v>1645</v>
      </c>
      <c r="B204" s="265" t="s">
        <v>114</v>
      </c>
      <c r="C204" s="266">
        <v>1110</v>
      </c>
      <c r="D204" s="267">
        <v>464137.2</v>
      </c>
      <c r="E204" s="267">
        <v>0</v>
      </c>
      <c r="F204" s="267">
        <v>1559.42</v>
      </c>
      <c r="G204" s="265">
        <v>0</v>
      </c>
      <c r="H204" s="265">
        <v>0</v>
      </c>
      <c r="I204" s="265">
        <v>0</v>
      </c>
      <c r="J204" s="265">
        <v>0</v>
      </c>
      <c r="K204" s="268">
        <f t="shared" si="48"/>
        <v>462577.78</v>
      </c>
      <c r="L204" s="245"/>
      <c r="M204" s="269">
        <v>1645</v>
      </c>
      <c r="N204" s="265" t="s">
        <v>1060</v>
      </c>
      <c r="O204" s="270">
        <v>89.045835855749147</v>
      </c>
      <c r="P204" s="271">
        <f t="shared" si="49"/>
        <v>12.465490265015397</v>
      </c>
      <c r="Q204" s="272"/>
      <c r="R204" s="265">
        <f t="shared" si="50"/>
        <v>416.74</v>
      </c>
      <c r="S204" s="265">
        <v>0</v>
      </c>
      <c r="T204" s="273">
        <f t="shared" si="51"/>
        <v>0</v>
      </c>
      <c r="U204" s="274"/>
      <c r="V204" s="321"/>
      <c r="W204" s="357">
        <f t="shared" si="52"/>
        <v>0</v>
      </c>
      <c r="X204" s="138">
        <v>1645</v>
      </c>
      <c r="Y204" s="265" t="s">
        <v>114</v>
      </c>
      <c r="AA204" s="273">
        <v>0</v>
      </c>
      <c r="AD204" s="304">
        <f t="shared" si="47"/>
        <v>0</v>
      </c>
      <c r="AH204" s="380"/>
      <c r="AJ204" s="380"/>
    </row>
    <row r="205" spans="1:36" hidden="1" x14ac:dyDescent="0.45">
      <c r="A205" s="264">
        <v>1631</v>
      </c>
      <c r="B205" s="265" t="s">
        <v>112</v>
      </c>
      <c r="C205" s="266">
        <v>486</v>
      </c>
      <c r="D205" s="267">
        <v>235675.16</v>
      </c>
      <c r="E205" s="267">
        <v>0</v>
      </c>
      <c r="F205" s="267">
        <v>0</v>
      </c>
      <c r="G205" s="265">
        <v>0</v>
      </c>
      <c r="H205" s="265">
        <v>0</v>
      </c>
      <c r="I205" s="265">
        <v>0</v>
      </c>
      <c r="J205" s="265">
        <v>0</v>
      </c>
      <c r="K205" s="268">
        <f t="shared" si="48"/>
        <v>235675.16</v>
      </c>
      <c r="L205" s="245"/>
      <c r="M205" s="269">
        <v>1631</v>
      </c>
      <c r="N205" s="265" t="s">
        <v>1061</v>
      </c>
      <c r="O205" s="270">
        <v>59.136382577019667</v>
      </c>
      <c r="P205" s="271">
        <f t="shared" si="49"/>
        <v>8.2182909880737114</v>
      </c>
      <c r="Q205" s="272"/>
      <c r="R205" s="265">
        <f t="shared" si="50"/>
        <v>484.93</v>
      </c>
      <c r="S205" s="265">
        <v>0</v>
      </c>
      <c r="T205" s="273">
        <f t="shared" si="51"/>
        <v>0</v>
      </c>
      <c r="U205" s="274"/>
      <c r="V205" s="321"/>
      <c r="W205" s="357">
        <f t="shared" si="52"/>
        <v>0</v>
      </c>
      <c r="X205" s="138">
        <v>1631</v>
      </c>
      <c r="Y205" s="265" t="s">
        <v>112</v>
      </c>
      <c r="AA205" s="273">
        <v>0</v>
      </c>
      <c r="AD205" s="304">
        <f t="shared" si="47"/>
        <v>0</v>
      </c>
      <c r="AH205" s="380"/>
      <c r="AJ205" s="380"/>
    </row>
    <row r="206" spans="1:36" hidden="1" x14ac:dyDescent="0.45">
      <c r="A206" s="264">
        <v>1638</v>
      </c>
      <c r="B206" s="265" t="s">
        <v>113</v>
      </c>
      <c r="C206" s="266">
        <v>3116</v>
      </c>
      <c r="D206" s="267">
        <v>1224964.27</v>
      </c>
      <c r="E206" s="267">
        <v>0</v>
      </c>
      <c r="F206" s="267">
        <v>0</v>
      </c>
      <c r="G206" s="265">
        <v>0</v>
      </c>
      <c r="H206" s="265">
        <v>0</v>
      </c>
      <c r="I206" s="265">
        <v>0</v>
      </c>
      <c r="J206" s="265">
        <v>0</v>
      </c>
      <c r="K206" s="268">
        <f t="shared" si="48"/>
        <v>1224964.27</v>
      </c>
      <c r="L206" s="245"/>
      <c r="M206" s="269">
        <v>1638</v>
      </c>
      <c r="N206" s="265" t="s">
        <v>1062</v>
      </c>
      <c r="O206" s="270">
        <v>87.147715775798957</v>
      </c>
      <c r="P206" s="271">
        <f t="shared" si="49"/>
        <v>35.755383514771566</v>
      </c>
      <c r="Q206" s="272"/>
      <c r="R206" s="265">
        <f t="shared" si="50"/>
        <v>393.12</v>
      </c>
      <c r="S206" s="265">
        <v>0</v>
      </c>
      <c r="T206" s="273">
        <f t="shared" si="51"/>
        <v>0</v>
      </c>
      <c r="U206" s="274"/>
      <c r="V206" s="321"/>
      <c r="W206" s="357">
        <f t="shared" si="52"/>
        <v>0</v>
      </c>
      <c r="X206" s="138">
        <v>1638</v>
      </c>
      <c r="Y206" s="265" t="s">
        <v>113</v>
      </c>
      <c r="AA206" s="273">
        <v>0</v>
      </c>
      <c r="AD206" s="304">
        <f t="shared" si="47"/>
        <v>0</v>
      </c>
      <c r="AH206" s="380"/>
      <c r="AJ206" s="380"/>
    </row>
    <row r="207" spans="1:36" ht="18.600000000000001" hidden="1" x14ac:dyDescent="0.45">
      <c r="A207" s="276">
        <v>714</v>
      </c>
      <c r="B207" s="277" t="s">
        <v>60</v>
      </c>
      <c r="C207" s="278">
        <v>6772</v>
      </c>
      <c r="D207" s="279">
        <v>3213942.13</v>
      </c>
      <c r="E207" s="279">
        <v>12612</v>
      </c>
      <c r="F207" s="279">
        <v>0</v>
      </c>
      <c r="G207" s="277">
        <v>0</v>
      </c>
      <c r="H207" s="277">
        <v>0</v>
      </c>
      <c r="I207" s="277">
        <v>0</v>
      </c>
      <c r="J207" s="277">
        <v>0</v>
      </c>
      <c r="K207" s="280">
        <f t="shared" si="48"/>
        <v>3201330.13</v>
      </c>
      <c r="L207" s="245"/>
      <c r="M207" s="281">
        <v>714</v>
      </c>
      <c r="N207" s="277" t="s">
        <v>1064</v>
      </c>
      <c r="O207" s="282">
        <v>32.367478627279354</v>
      </c>
      <c r="P207" s="283">
        <f t="shared" si="49"/>
        <v>209.22235179272042</v>
      </c>
      <c r="Q207" s="284">
        <v>23</v>
      </c>
      <c r="R207" s="285">
        <f t="shared" si="50"/>
        <v>472.73</v>
      </c>
      <c r="S207" s="285">
        <v>0</v>
      </c>
      <c r="T207" s="273">
        <f t="shared" si="51"/>
        <v>0</v>
      </c>
      <c r="U207" s="274"/>
      <c r="V207" s="321"/>
      <c r="W207" s="357">
        <f t="shared" si="52"/>
        <v>0</v>
      </c>
      <c r="X207" s="138">
        <v>714</v>
      </c>
      <c r="Y207" s="265" t="s">
        <v>60</v>
      </c>
      <c r="AA207" s="273">
        <v>0</v>
      </c>
      <c r="AD207" s="304">
        <f t="shared" si="47"/>
        <v>0</v>
      </c>
      <c r="AH207" s="380"/>
      <c r="AJ207" s="380"/>
    </row>
    <row r="208" spans="1:36" hidden="1" x14ac:dyDescent="0.45">
      <c r="A208" s="264">
        <v>1694</v>
      </c>
      <c r="B208" s="265" t="s">
        <v>119</v>
      </c>
      <c r="C208" s="266">
        <v>1840</v>
      </c>
      <c r="D208" s="267">
        <v>621074.64</v>
      </c>
      <c r="E208" s="267">
        <v>0</v>
      </c>
      <c r="F208" s="267">
        <v>0</v>
      </c>
      <c r="G208" s="265">
        <v>0</v>
      </c>
      <c r="H208" s="265">
        <v>0</v>
      </c>
      <c r="I208" s="265">
        <v>0</v>
      </c>
      <c r="J208" s="265">
        <v>0</v>
      </c>
      <c r="K208" s="268">
        <f t="shared" si="48"/>
        <v>621074.64</v>
      </c>
      <c r="L208" s="245"/>
      <c r="M208" s="269">
        <v>1694</v>
      </c>
      <c r="N208" s="265" t="s">
        <v>1067</v>
      </c>
      <c r="O208" s="270">
        <v>103.1897248161922</v>
      </c>
      <c r="P208" s="271">
        <f t="shared" si="49"/>
        <v>17.831232744127576</v>
      </c>
      <c r="Q208" s="272"/>
      <c r="R208" s="265">
        <f t="shared" si="50"/>
        <v>337.54</v>
      </c>
      <c r="S208" s="265">
        <v>0</v>
      </c>
      <c r="T208" s="273">
        <f t="shared" si="51"/>
        <v>0</v>
      </c>
      <c r="U208" s="274"/>
      <c r="V208" s="321"/>
      <c r="W208" s="357">
        <f t="shared" si="52"/>
        <v>0</v>
      </c>
      <c r="X208" s="138">
        <v>1694</v>
      </c>
      <c r="Y208" s="265" t="s">
        <v>119</v>
      </c>
      <c r="AA208" s="273">
        <v>0</v>
      </c>
      <c r="AD208" s="304">
        <f t="shared" si="47"/>
        <v>0</v>
      </c>
      <c r="AH208" s="380"/>
      <c r="AJ208" s="380"/>
    </row>
    <row r="209" spans="1:36" hidden="1" x14ac:dyDescent="0.45">
      <c r="A209" s="264">
        <v>1729</v>
      </c>
      <c r="B209" s="265" t="s">
        <v>120</v>
      </c>
      <c r="C209" s="266">
        <v>793</v>
      </c>
      <c r="D209" s="267">
        <v>417929.34</v>
      </c>
      <c r="E209" s="267">
        <v>6377.78</v>
      </c>
      <c r="F209" s="267">
        <v>0</v>
      </c>
      <c r="G209" s="265">
        <v>0</v>
      </c>
      <c r="H209" s="265">
        <v>0</v>
      </c>
      <c r="I209" s="265">
        <v>0</v>
      </c>
      <c r="J209" s="265">
        <v>0</v>
      </c>
      <c r="K209" s="268">
        <f t="shared" si="48"/>
        <v>411551.56</v>
      </c>
      <c r="L209" s="245"/>
      <c r="M209" s="269">
        <v>1729</v>
      </c>
      <c r="N209" s="265" t="s">
        <v>1068</v>
      </c>
      <c r="O209" s="270">
        <v>105.05398576674486</v>
      </c>
      <c r="P209" s="271">
        <f t="shared" si="49"/>
        <v>7.5484998899587339</v>
      </c>
      <c r="Q209" s="272"/>
      <c r="R209" s="265">
        <f t="shared" si="50"/>
        <v>518.98</v>
      </c>
      <c r="S209" s="265">
        <v>0</v>
      </c>
      <c r="T209" s="273">
        <f t="shared" si="51"/>
        <v>0</v>
      </c>
      <c r="U209" s="274"/>
      <c r="V209" s="321"/>
      <c r="W209" s="357">
        <f t="shared" si="52"/>
        <v>0</v>
      </c>
      <c r="X209" s="138">
        <v>1729</v>
      </c>
      <c r="Y209" s="265" t="s">
        <v>120</v>
      </c>
      <c r="AA209" s="273">
        <v>0</v>
      </c>
      <c r="AD209" s="304">
        <f t="shared" si="47"/>
        <v>0</v>
      </c>
      <c r="AH209" s="380"/>
      <c r="AJ209" s="380"/>
    </row>
    <row r="210" spans="1:36" hidden="1" x14ac:dyDescent="0.45">
      <c r="A210" s="264">
        <v>1736</v>
      </c>
      <c r="B210" s="265" t="s">
        <v>121</v>
      </c>
      <c r="C210" s="266">
        <v>541</v>
      </c>
      <c r="D210" s="267">
        <v>219874.37</v>
      </c>
      <c r="E210" s="267">
        <v>0</v>
      </c>
      <c r="F210" s="267">
        <v>0</v>
      </c>
      <c r="G210" s="265">
        <v>0</v>
      </c>
      <c r="H210" s="265">
        <v>0</v>
      </c>
      <c r="I210" s="265">
        <v>0</v>
      </c>
      <c r="J210" s="265">
        <v>0</v>
      </c>
      <c r="K210" s="268">
        <f t="shared" si="48"/>
        <v>219874.37</v>
      </c>
      <c r="L210" s="245"/>
      <c r="M210" s="269">
        <v>1736</v>
      </c>
      <c r="N210" s="265" t="s">
        <v>1069</v>
      </c>
      <c r="O210" s="270">
        <v>48.638925449890117</v>
      </c>
      <c r="P210" s="271">
        <f t="shared" si="49"/>
        <v>11.122778618071264</v>
      </c>
      <c r="Q210" s="272"/>
      <c r="R210" s="265">
        <f t="shared" si="50"/>
        <v>406.42</v>
      </c>
      <c r="S210" s="265">
        <v>0</v>
      </c>
      <c r="T210" s="273">
        <f t="shared" si="51"/>
        <v>0</v>
      </c>
      <c r="U210" s="274"/>
      <c r="V210" s="321"/>
      <c r="W210" s="357">
        <f t="shared" si="52"/>
        <v>0</v>
      </c>
      <c r="X210" s="138">
        <v>1736</v>
      </c>
      <c r="Y210" s="265" t="s">
        <v>121</v>
      </c>
      <c r="AA210" s="273">
        <v>0</v>
      </c>
      <c r="AD210" s="304">
        <f t="shared" ref="AD210:AD273" si="53">IF(AA210=0,U210)</f>
        <v>0</v>
      </c>
      <c r="AH210" s="380"/>
      <c r="AJ210" s="380"/>
    </row>
    <row r="211" spans="1:36" hidden="1" x14ac:dyDescent="0.45">
      <c r="A211" s="264">
        <v>1813</v>
      </c>
      <c r="B211" s="265" t="s">
        <v>122</v>
      </c>
      <c r="C211" s="266">
        <v>778</v>
      </c>
      <c r="D211" s="267">
        <v>301445.15000000002</v>
      </c>
      <c r="E211" s="267">
        <v>0</v>
      </c>
      <c r="F211" s="267">
        <v>0</v>
      </c>
      <c r="G211" s="265">
        <v>0</v>
      </c>
      <c r="H211" s="265">
        <v>0</v>
      </c>
      <c r="I211" s="265">
        <v>0</v>
      </c>
      <c r="J211" s="265">
        <v>0</v>
      </c>
      <c r="K211" s="268">
        <f t="shared" si="48"/>
        <v>301445.15000000002</v>
      </c>
      <c r="L211" s="245"/>
      <c r="M211" s="269">
        <v>1813</v>
      </c>
      <c r="N211" s="265" t="s">
        <v>1070</v>
      </c>
      <c r="O211" s="270">
        <v>148.16078473697175</v>
      </c>
      <c r="P211" s="271">
        <f t="shared" si="49"/>
        <v>5.2510521011425189</v>
      </c>
      <c r="Q211" s="272"/>
      <c r="R211" s="265">
        <f t="shared" si="50"/>
        <v>387.46</v>
      </c>
      <c r="S211" s="265">
        <v>0</v>
      </c>
      <c r="T211" s="273">
        <f t="shared" si="51"/>
        <v>0</v>
      </c>
      <c r="U211" s="274"/>
      <c r="V211" s="321"/>
      <c r="W211" s="357">
        <f t="shared" si="52"/>
        <v>0</v>
      </c>
      <c r="X211" s="138">
        <v>1813</v>
      </c>
      <c r="Y211" s="265" t="s">
        <v>122</v>
      </c>
      <c r="AA211" s="273">
        <v>0</v>
      </c>
      <c r="AD211" s="304">
        <f t="shared" si="53"/>
        <v>0</v>
      </c>
      <c r="AH211" s="380"/>
      <c r="AJ211" s="380"/>
    </row>
    <row r="212" spans="1:36" ht="18.600000000000001" hidden="1" x14ac:dyDescent="0.45">
      <c r="A212" s="276">
        <v>1862</v>
      </c>
      <c r="B212" s="277" t="s">
        <v>125</v>
      </c>
      <c r="C212" s="278">
        <v>7466</v>
      </c>
      <c r="D212" s="279">
        <v>1164596.2</v>
      </c>
      <c r="E212" s="279">
        <v>0</v>
      </c>
      <c r="F212" s="279">
        <v>0</v>
      </c>
      <c r="G212" s="277">
        <v>0</v>
      </c>
      <c r="H212" s="277">
        <v>0</v>
      </c>
      <c r="I212" s="277">
        <v>0</v>
      </c>
      <c r="J212" s="277">
        <v>0</v>
      </c>
      <c r="K212" s="280">
        <f t="shared" si="48"/>
        <v>1164596.2</v>
      </c>
      <c r="L212" s="245"/>
      <c r="M212" s="281">
        <v>1862</v>
      </c>
      <c r="N212" s="277" t="s">
        <v>1073</v>
      </c>
      <c r="O212" s="282">
        <v>100.16648692106295</v>
      </c>
      <c r="P212" s="283">
        <f t="shared" si="49"/>
        <v>74.535907462579218</v>
      </c>
      <c r="Q212" s="284">
        <v>56</v>
      </c>
      <c r="R212" s="285">
        <f t="shared" si="50"/>
        <v>155.99</v>
      </c>
      <c r="S212" s="285">
        <v>0</v>
      </c>
      <c r="T212" s="273">
        <f t="shared" si="51"/>
        <v>0</v>
      </c>
      <c r="U212" s="274"/>
      <c r="V212" s="321"/>
      <c r="W212" s="357">
        <f t="shared" si="52"/>
        <v>0</v>
      </c>
      <c r="X212" s="138">
        <v>1862</v>
      </c>
      <c r="Y212" s="265" t="s">
        <v>125</v>
      </c>
      <c r="AA212" s="273">
        <v>0</v>
      </c>
      <c r="AD212" s="304">
        <f t="shared" si="53"/>
        <v>0</v>
      </c>
      <c r="AH212" s="380"/>
      <c r="AJ212" s="380"/>
    </row>
    <row r="213" spans="1:36" hidden="1" x14ac:dyDescent="0.45">
      <c r="A213" s="264">
        <v>1883</v>
      </c>
      <c r="B213" s="265" t="s">
        <v>127</v>
      </c>
      <c r="C213" s="266">
        <v>2873</v>
      </c>
      <c r="D213" s="267">
        <v>822132.57</v>
      </c>
      <c r="E213" s="267">
        <v>0</v>
      </c>
      <c r="F213" s="267">
        <v>0</v>
      </c>
      <c r="G213" s="265">
        <v>0</v>
      </c>
      <c r="H213" s="265">
        <v>0</v>
      </c>
      <c r="I213" s="265">
        <v>0</v>
      </c>
      <c r="J213" s="265">
        <v>0</v>
      </c>
      <c r="K213" s="268">
        <f t="shared" si="48"/>
        <v>822132.57</v>
      </c>
      <c r="L213" s="245"/>
      <c r="M213" s="269">
        <v>1883</v>
      </c>
      <c r="N213" s="265" t="s">
        <v>1075</v>
      </c>
      <c r="O213" s="270">
        <v>112.3869908355251</v>
      </c>
      <c r="P213" s="271">
        <f t="shared" si="49"/>
        <v>25.563456932524755</v>
      </c>
      <c r="Q213" s="272"/>
      <c r="R213" s="265">
        <f t="shared" si="50"/>
        <v>286.16000000000003</v>
      </c>
      <c r="S213" s="265">
        <v>0</v>
      </c>
      <c r="T213" s="273">
        <f t="shared" si="51"/>
        <v>0</v>
      </c>
      <c r="U213" s="274"/>
      <c r="V213" s="321"/>
      <c r="W213" s="357">
        <f t="shared" si="52"/>
        <v>0</v>
      </c>
      <c r="X213" s="138">
        <v>1883</v>
      </c>
      <c r="Y213" s="265" t="s">
        <v>127</v>
      </c>
      <c r="AA213" s="273">
        <v>0</v>
      </c>
      <c r="AD213" s="304">
        <f t="shared" si="53"/>
        <v>0</v>
      </c>
      <c r="AH213" s="380"/>
      <c r="AJ213" s="380"/>
    </row>
    <row r="214" spans="1:36" ht="18.600000000000001" hidden="1" x14ac:dyDescent="0.45">
      <c r="A214" s="276">
        <v>1890</v>
      </c>
      <c r="B214" s="277" t="s">
        <v>128</v>
      </c>
      <c r="C214" s="278">
        <v>708</v>
      </c>
      <c r="D214" s="279">
        <v>879172.75</v>
      </c>
      <c r="E214" s="279">
        <v>0</v>
      </c>
      <c r="F214" s="279">
        <v>0</v>
      </c>
      <c r="G214" s="277">
        <v>242431.45</v>
      </c>
      <c r="H214" s="277">
        <v>0</v>
      </c>
      <c r="I214" s="277">
        <v>0</v>
      </c>
      <c r="J214" s="277">
        <v>0</v>
      </c>
      <c r="K214" s="280">
        <f t="shared" si="48"/>
        <v>636741.30000000005</v>
      </c>
      <c r="L214" s="245"/>
      <c r="M214" s="281">
        <v>1890</v>
      </c>
      <c r="N214" s="277" t="s">
        <v>1076</v>
      </c>
      <c r="O214" s="282">
        <v>3.84</v>
      </c>
      <c r="P214" s="283">
        <f t="shared" si="49"/>
        <v>184.375</v>
      </c>
      <c r="Q214" s="284">
        <v>26</v>
      </c>
      <c r="R214" s="285">
        <f t="shared" si="50"/>
        <v>899.35</v>
      </c>
      <c r="S214" s="285">
        <v>0</v>
      </c>
      <c r="T214" s="273">
        <f t="shared" si="51"/>
        <v>0</v>
      </c>
      <c r="U214" s="274"/>
      <c r="V214" s="321"/>
      <c r="W214" s="357">
        <f t="shared" si="52"/>
        <v>0</v>
      </c>
      <c r="X214" s="138">
        <v>1890</v>
      </c>
      <c r="Y214" s="265" t="s">
        <v>128</v>
      </c>
      <c r="AA214" s="273">
        <v>0</v>
      </c>
      <c r="AD214" s="304">
        <f t="shared" si="53"/>
        <v>0</v>
      </c>
      <c r="AH214" s="380"/>
      <c r="AJ214" s="380"/>
    </row>
    <row r="215" spans="1:36" ht="18.600000000000001" hidden="1" x14ac:dyDescent="0.45">
      <c r="A215" s="276">
        <v>1900</v>
      </c>
      <c r="B215" s="277" t="s">
        <v>130</v>
      </c>
      <c r="C215" s="278">
        <v>4088</v>
      </c>
      <c r="D215" s="279">
        <v>1618603.6</v>
      </c>
      <c r="E215" s="279">
        <v>8822.1</v>
      </c>
      <c r="F215" s="279">
        <v>0</v>
      </c>
      <c r="G215" s="277">
        <v>0</v>
      </c>
      <c r="H215" s="277">
        <v>0</v>
      </c>
      <c r="I215" s="277">
        <v>0</v>
      </c>
      <c r="J215" s="277">
        <v>0</v>
      </c>
      <c r="K215" s="280">
        <f t="shared" si="48"/>
        <v>1609781.5</v>
      </c>
      <c r="L215" s="245"/>
      <c r="M215" s="281">
        <v>1900</v>
      </c>
      <c r="N215" s="277" t="s">
        <v>1077</v>
      </c>
      <c r="O215" s="282">
        <v>29.099108112261522</v>
      </c>
      <c r="P215" s="283">
        <f t="shared" si="49"/>
        <v>140.48540540242314</v>
      </c>
      <c r="Q215" s="284">
        <v>32</v>
      </c>
      <c r="R215" s="285">
        <f t="shared" si="50"/>
        <v>393.78</v>
      </c>
      <c r="S215" s="285">
        <v>0</v>
      </c>
      <c r="T215" s="273">
        <f t="shared" si="51"/>
        <v>0</v>
      </c>
      <c r="U215" s="274"/>
      <c r="V215" s="321"/>
      <c r="W215" s="357">
        <f t="shared" si="52"/>
        <v>0</v>
      </c>
      <c r="X215" s="138">
        <v>1900</v>
      </c>
      <c r="Y215" s="265" t="s">
        <v>130</v>
      </c>
      <c r="AA215" s="273">
        <v>0</v>
      </c>
      <c r="AD215" s="304">
        <f t="shared" si="53"/>
        <v>0</v>
      </c>
      <c r="AH215" s="380"/>
      <c r="AJ215" s="380"/>
    </row>
    <row r="216" spans="1:36" hidden="1" x14ac:dyDescent="0.45">
      <c r="A216" s="264">
        <v>1953</v>
      </c>
      <c r="B216" s="265" t="s">
        <v>133</v>
      </c>
      <c r="C216" s="266">
        <v>1712</v>
      </c>
      <c r="D216" s="267">
        <v>736583.63</v>
      </c>
      <c r="E216" s="267">
        <v>0</v>
      </c>
      <c r="F216" s="267">
        <v>0</v>
      </c>
      <c r="G216" s="265">
        <v>0</v>
      </c>
      <c r="H216" s="265">
        <v>0</v>
      </c>
      <c r="I216" s="265">
        <v>0</v>
      </c>
      <c r="J216" s="265">
        <v>0</v>
      </c>
      <c r="K216" s="268">
        <f t="shared" si="48"/>
        <v>736583.63</v>
      </c>
      <c r="L216" s="245"/>
      <c r="M216" s="269">
        <v>1953</v>
      </c>
      <c r="N216" s="265" t="s">
        <v>1079</v>
      </c>
      <c r="O216" s="270">
        <v>74.962409795979752</v>
      </c>
      <c r="P216" s="271">
        <f t="shared" si="49"/>
        <v>22.838113191123892</v>
      </c>
      <c r="Q216" s="272"/>
      <c r="R216" s="265">
        <f t="shared" si="50"/>
        <v>430.25</v>
      </c>
      <c r="S216" s="265">
        <v>0</v>
      </c>
      <c r="T216" s="273">
        <f t="shared" si="51"/>
        <v>0</v>
      </c>
      <c r="U216" s="274"/>
      <c r="V216" s="321"/>
      <c r="W216" s="357">
        <f t="shared" si="52"/>
        <v>0</v>
      </c>
      <c r="X216" s="138">
        <v>1953</v>
      </c>
      <c r="Y216" s="265" t="s">
        <v>133</v>
      </c>
      <c r="AA216" s="273">
        <v>0</v>
      </c>
      <c r="AD216" s="304">
        <f t="shared" si="53"/>
        <v>0</v>
      </c>
      <c r="AH216" s="380"/>
      <c r="AJ216" s="380"/>
    </row>
    <row r="217" spans="1:36" hidden="1" x14ac:dyDescent="0.45">
      <c r="A217" s="264">
        <v>2009</v>
      </c>
      <c r="B217" s="265" t="s">
        <v>1081</v>
      </c>
      <c r="C217" s="266">
        <v>1417</v>
      </c>
      <c r="D217" s="267">
        <v>639636.97</v>
      </c>
      <c r="E217" s="267">
        <v>0</v>
      </c>
      <c r="F217" s="267">
        <v>0</v>
      </c>
      <c r="G217" s="265">
        <v>0</v>
      </c>
      <c r="H217" s="265">
        <v>0</v>
      </c>
      <c r="I217" s="265">
        <v>0</v>
      </c>
      <c r="J217" s="265">
        <v>0</v>
      </c>
      <c r="K217" s="268">
        <f t="shared" si="48"/>
        <v>639636.97</v>
      </c>
      <c r="L217" s="245"/>
      <c r="M217" s="269">
        <v>2009</v>
      </c>
      <c r="N217" s="265" t="s">
        <v>1082</v>
      </c>
      <c r="O217" s="270">
        <v>188.46307127293642</v>
      </c>
      <c r="P217" s="271">
        <f t="shared" si="49"/>
        <v>7.5187143583576068</v>
      </c>
      <c r="Q217" s="272"/>
      <c r="R217" s="265">
        <f t="shared" si="50"/>
        <v>451.4</v>
      </c>
      <c r="S217" s="265">
        <v>0</v>
      </c>
      <c r="T217" s="273">
        <f t="shared" si="51"/>
        <v>0</v>
      </c>
      <c r="U217" s="274"/>
      <c r="V217" s="321"/>
      <c r="W217" s="357">
        <f t="shared" si="52"/>
        <v>0</v>
      </c>
      <c r="X217" s="138">
        <v>2009</v>
      </c>
      <c r="Y217" s="265" t="s">
        <v>134</v>
      </c>
      <c r="AA217" s="273">
        <v>0</v>
      </c>
      <c r="AD217" s="304">
        <f t="shared" si="53"/>
        <v>0</v>
      </c>
      <c r="AH217" s="380"/>
      <c r="AJ217" s="380"/>
    </row>
    <row r="218" spans="1:36" hidden="1" x14ac:dyDescent="0.45">
      <c r="A218" s="264">
        <v>2044</v>
      </c>
      <c r="B218" s="265" t="s">
        <v>136</v>
      </c>
      <c r="C218" s="266">
        <v>119</v>
      </c>
      <c r="D218" s="267">
        <v>66760.3</v>
      </c>
      <c r="E218" s="267">
        <v>0</v>
      </c>
      <c r="F218" s="267">
        <v>0</v>
      </c>
      <c r="G218" s="265">
        <v>0</v>
      </c>
      <c r="H218" s="265">
        <v>0</v>
      </c>
      <c r="I218" s="265">
        <v>0</v>
      </c>
      <c r="J218" s="265">
        <v>0</v>
      </c>
      <c r="K218" s="268">
        <f t="shared" si="48"/>
        <v>66760.3</v>
      </c>
      <c r="L218" s="245"/>
      <c r="M218" s="269">
        <v>2044</v>
      </c>
      <c r="N218" s="265" t="s">
        <v>1083</v>
      </c>
      <c r="O218" s="270">
        <v>6.53</v>
      </c>
      <c r="P218" s="271">
        <f t="shared" si="49"/>
        <v>18.223583460949463</v>
      </c>
      <c r="Q218" s="272"/>
      <c r="R218" s="265">
        <f t="shared" si="50"/>
        <v>561.01</v>
      </c>
      <c r="S218" s="265">
        <v>0</v>
      </c>
      <c r="T218" s="273">
        <f t="shared" si="51"/>
        <v>0</v>
      </c>
      <c r="U218" s="274"/>
      <c r="V218" s="321"/>
      <c r="W218" s="357">
        <f t="shared" si="52"/>
        <v>0</v>
      </c>
      <c r="X218" s="138">
        <v>2044</v>
      </c>
      <c r="Y218" s="265" t="s">
        <v>136</v>
      </c>
      <c r="AA218" s="273">
        <v>0</v>
      </c>
      <c r="AD218" s="304">
        <f t="shared" si="53"/>
        <v>0</v>
      </c>
      <c r="AH218" s="380"/>
      <c r="AJ218" s="380"/>
    </row>
    <row r="219" spans="1:36" hidden="1" x14ac:dyDescent="0.45">
      <c r="A219" s="264">
        <v>2051</v>
      </c>
      <c r="B219" s="265" t="s">
        <v>137</v>
      </c>
      <c r="C219" s="266">
        <v>650</v>
      </c>
      <c r="D219" s="267">
        <v>213171.37</v>
      </c>
      <c r="E219" s="267">
        <v>0</v>
      </c>
      <c r="F219" s="267">
        <v>0</v>
      </c>
      <c r="G219" s="265">
        <v>0</v>
      </c>
      <c r="H219" s="265">
        <v>0</v>
      </c>
      <c r="I219" s="265">
        <v>0</v>
      </c>
      <c r="J219" s="265">
        <v>0</v>
      </c>
      <c r="K219" s="268">
        <f t="shared" si="48"/>
        <v>213171.37</v>
      </c>
      <c r="L219" s="245"/>
      <c r="M219" s="269">
        <v>2051</v>
      </c>
      <c r="N219" s="265" t="s">
        <v>1084</v>
      </c>
      <c r="O219" s="270">
        <v>18.57</v>
      </c>
      <c r="P219" s="271">
        <f t="shared" si="49"/>
        <v>35.002692514808828</v>
      </c>
      <c r="Q219" s="272"/>
      <c r="R219" s="265">
        <f t="shared" si="50"/>
        <v>327.96</v>
      </c>
      <c r="S219" s="265">
        <v>0</v>
      </c>
      <c r="T219" s="273">
        <f t="shared" si="51"/>
        <v>0</v>
      </c>
      <c r="U219" s="274"/>
      <c r="V219" s="321"/>
      <c r="W219" s="357">
        <f t="shared" si="52"/>
        <v>0</v>
      </c>
      <c r="X219" s="138">
        <v>2051</v>
      </c>
      <c r="Y219" s="265" t="s">
        <v>137</v>
      </c>
      <c r="AA219" s="273">
        <v>0</v>
      </c>
      <c r="AD219" s="304">
        <f t="shared" si="53"/>
        <v>0</v>
      </c>
      <c r="AH219" s="380"/>
      <c r="AJ219" s="380"/>
    </row>
    <row r="220" spans="1:36" ht="18.600000000000001" hidden="1" x14ac:dyDescent="0.45">
      <c r="A220" s="276">
        <v>2058</v>
      </c>
      <c r="B220" s="277" t="s">
        <v>138</v>
      </c>
      <c r="C220" s="278">
        <v>3908</v>
      </c>
      <c r="D220" s="279">
        <v>2154332.0699999998</v>
      </c>
      <c r="E220" s="279">
        <v>0</v>
      </c>
      <c r="F220" s="279">
        <v>0</v>
      </c>
      <c r="G220" s="277">
        <v>211247.85</v>
      </c>
      <c r="H220" s="277">
        <v>0</v>
      </c>
      <c r="I220" s="277">
        <v>0</v>
      </c>
      <c r="J220" s="277">
        <v>0</v>
      </c>
      <c r="K220" s="280">
        <f t="shared" si="48"/>
        <v>1943084.2199999997</v>
      </c>
      <c r="L220" s="245"/>
      <c r="M220" s="281">
        <v>2058</v>
      </c>
      <c r="N220" s="277" t="s">
        <v>1085</v>
      </c>
      <c r="O220" s="282">
        <v>57.423486484130429</v>
      </c>
      <c r="P220" s="283">
        <f t="shared" si="49"/>
        <v>68.055777161493253</v>
      </c>
      <c r="Q220" s="284">
        <v>60</v>
      </c>
      <c r="R220" s="285">
        <f t="shared" si="50"/>
        <v>497.21</v>
      </c>
      <c r="S220" s="285">
        <v>0</v>
      </c>
      <c r="T220" s="273">
        <f t="shared" si="51"/>
        <v>0</v>
      </c>
      <c r="U220" s="274"/>
      <c r="V220" s="321"/>
      <c r="W220" s="357">
        <f t="shared" si="52"/>
        <v>0</v>
      </c>
      <c r="X220" s="138">
        <v>2058</v>
      </c>
      <c r="Y220" s="265" t="s">
        <v>138</v>
      </c>
      <c r="AA220" s="273">
        <v>0</v>
      </c>
      <c r="AD220" s="304">
        <f t="shared" si="53"/>
        <v>0</v>
      </c>
      <c r="AH220" s="380"/>
      <c r="AJ220" s="380"/>
    </row>
    <row r="221" spans="1:36" ht="18.600000000000001" hidden="1" x14ac:dyDescent="0.45">
      <c r="A221" s="276">
        <v>2184</v>
      </c>
      <c r="B221" s="277" t="s">
        <v>144</v>
      </c>
      <c r="C221" s="278">
        <v>928</v>
      </c>
      <c r="D221" s="279">
        <v>833143.95</v>
      </c>
      <c r="E221" s="279">
        <v>0</v>
      </c>
      <c r="F221" s="279">
        <v>0</v>
      </c>
      <c r="G221" s="277">
        <v>0</v>
      </c>
      <c r="H221" s="277">
        <v>0</v>
      </c>
      <c r="I221" s="277">
        <v>0</v>
      </c>
      <c r="J221" s="277">
        <v>0</v>
      </c>
      <c r="K221" s="280">
        <f t="shared" si="48"/>
        <v>833143.95</v>
      </c>
      <c r="L221" s="245"/>
      <c r="M221" s="281">
        <v>2184</v>
      </c>
      <c r="N221" s="277" t="s">
        <v>1090</v>
      </c>
      <c r="O221" s="282">
        <v>6.51</v>
      </c>
      <c r="P221" s="283">
        <f t="shared" si="49"/>
        <v>142.54992319508449</v>
      </c>
      <c r="Q221" s="284">
        <v>31</v>
      </c>
      <c r="R221" s="285">
        <f t="shared" si="50"/>
        <v>897.78</v>
      </c>
      <c r="S221" s="285">
        <v>0</v>
      </c>
      <c r="T221" s="273">
        <f t="shared" si="51"/>
        <v>0</v>
      </c>
      <c r="U221" s="274"/>
      <c r="V221" s="321"/>
      <c r="W221" s="357">
        <f t="shared" si="52"/>
        <v>0</v>
      </c>
      <c r="X221" s="138">
        <v>2184</v>
      </c>
      <c r="Y221" s="265" t="s">
        <v>144</v>
      </c>
      <c r="AA221" s="273">
        <v>0</v>
      </c>
      <c r="AD221" s="304">
        <f t="shared" si="53"/>
        <v>0</v>
      </c>
      <c r="AH221" s="380"/>
      <c r="AJ221" s="380"/>
    </row>
    <row r="222" spans="1:36" ht="18.600000000000001" hidden="1" x14ac:dyDescent="0.45">
      <c r="A222" s="276">
        <v>2217</v>
      </c>
      <c r="B222" s="277" t="s">
        <v>147</v>
      </c>
      <c r="C222" s="278">
        <v>2081</v>
      </c>
      <c r="D222" s="279">
        <v>774672.46</v>
      </c>
      <c r="E222" s="279">
        <v>0</v>
      </c>
      <c r="F222" s="279">
        <v>0</v>
      </c>
      <c r="G222" s="277">
        <v>0</v>
      </c>
      <c r="H222" s="277">
        <v>0</v>
      </c>
      <c r="I222" s="277">
        <v>0</v>
      </c>
      <c r="J222" s="277">
        <v>0</v>
      </c>
      <c r="K222" s="280">
        <f t="shared" si="48"/>
        <v>774672.46</v>
      </c>
      <c r="L222" s="245"/>
      <c r="M222" s="281">
        <v>2217</v>
      </c>
      <c r="N222" s="277" t="s">
        <v>1093</v>
      </c>
      <c r="O222" s="282">
        <v>21.027733566796449</v>
      </c>
      <c r="P222" s="283">
        <f t="shared" si="49"/>
        <v>98.964540966315752</v>
      </c>
      <c r="Q222" s="284">
        <v>44</v>
      </c>
      <c r="R222" s="285">
        <f t="shared" si="50"/>
        <v>372.26</v>
      </c>
      <c r="S222" s="285">
        <v>0</v>
      </c>
      <c r="T222" s="273">
        <f t="shared" si="51"/>
        <v>0</v>
      </c>
      <c r="U222" s="274"/>
      <c r="V222" s="321"/>
      <c r="W222" s="357">
        <f t="shared" si="52"/>
        <v>0</v>
      </c>
      <c r="X222" s="138">
        <v>2217</v>
      </c>
      <c r="Y222" s="265" t="s">
        <v>147</v>
      </c>
      <c r="AA222" s="273">
        <v>0</v>
      </c>
      <c r="AD222" s="304">
        <f t="shared" si="53"/>
        <v>0</v>
      </c>
      <c r="AH222" s="380"/>
      <c r="AJ222" s="380"/>
    </row>
    <row r="223" spans="1:36" hidden="1" x14ac:dyDescent="0.45">
      <c r="A223" s="264">
        <v>2226</v>
      </c>
      <c r="B223" s="265" t="s">
        <v>148</v>
      </c>
      <c r="C223" s="266">
        <v>256</v>
      </c>
      <c r="D223" s="267">
        <v>98550.94</v>
      </c>
      <c r="E223" s="267">
        <v>0</v>
      </c>
      <c r="F223" s="267">
        <v>0</v>
      </c>
      <c r="G223" s="265">
        <v>0</v>
      </c>
      <c r="H223" s="265">
        <v>0</v>
      </c>
      <c r="I223" s="265">
        <v>0</v>
      </c>
      <c r="J223" s="265">
        <v>0</v>
      </c>
      <c r="K223" s="268">
        <f t="shared" si="48"/>
        <v>98550.94</v>
      </c>
      <c r="L223" s="245"/>
      <c r="M223" s="269">
        <v>2226</v>
      </c>
      <c r="N223" s="265" t="s">
        <v>1094</v>
      </c>
      <c r="O223" s="270">
        <v>74.00978053997548</v>
      </c>
      <c r="P223" s="271">
        <f t="shared" si="49"/>
        <v>3.4590022849983284</v>
      </c>
      <c r="Q223" s="272"/>
      <c r="R223" s="265">
        <f t="shared" si="50"/>
        <v>384.96</v>
      </c>
      <c r="S223" s="265">
        <v>0</v>
      </c>
      <c r="T223" s="273">
        <f t="shared" si="51"/>
        <v>0</v>
      </c>
      <c r="U223" s="274"/>
      <c r="V223" s="321"/>
      <c r="W223" s="357">
        <f t="shared" si="52"/>
        <v>0</v>
      </c>
      <c r="X223" s="138">
        <v>2226</v>
      </c>
      <c r="Y223" s="265" t="s">
        <v>148</v>
      </c>
      <c r="AA223" s="273">
        <v>0</v>
      </c>
      <c r="AD223" s="304">
        <f t="shared" si="53"/>
        <v>0</v>
      </c>
      <c r="AH223" s="380"/>
      <c r="AJ223" s="380"/>
    </row>
    <row r="224" spans="1:36" ht="18.600000000000001" hidden="1" x14ac:dyDescent="0.45">
      <c r="A224" s="276">
        <v>2289</v>
      </c>
      <c r="B224" s="277" t="s">
        <v>151</v>
      </c>
      <c r="C224" s="278">
        <v>22338</v>
      </c>
      <c r="D224" s="279">
        <v>6402868.4000000004</v>
      </c>
      <c r="E224" s="279">
        <v>59030</v>
      </c>
      <c r="F224" s="279">
        <v>0</v>
      </c>
      <c r="G224" s="277">
        <v>0</v>
      </c>
      <c r="H224" s="277">
        <v>0</v>
      </c>
      <c r="I224" s="277">
        <v>0</v>
      </c>
      <c r="J224" s="277">
        <v>0</v>
      </c>
      <c r="K224" s="280">
        <f t="shared" si="48"/>
        <v>6343838.4000000004</v>
      </c>
      <c r="L224" s="245"/>
      <c r="M224" s="281">
        <v>2289</v>
      </c>
      <c r="N224" s="277" t="s">
        <v>1096</v>
      </c>
      <c r="O224" s="282">
        <v>95.847194613276201</v>
      </c>
      <c r="P224" s="283">
        <f t="shared" si="49"/>
        <v>233.05846446658407</v>
      </c>
      <c r="Q224" s="284">
        <v>19</v>
      </c>
      <c r="R224" s="285">
        <f t="shared" si="50"/>
        <v>283.99</v>
      </c>
      <c r="S224" s="285">
        <v>0</v>
      </c>
      <c r="T224" s="273">
        <f t="shared" si="51"/>
        <v>0</v>
      </c>
      <c r="U224" s="274"/>
      <c r="V224" s="321"/>
      <c r="W224" s="357">
        <f t="shared" si="52"/>
        <v>0</v>
      </c>
      <c r="X224" s="138">
        <v>2289</v>
      </c>
      <c r="Y224" s="265" t="s">
        <v>151</v>
      </c>
      <c r="AA224" s="273">
        <v>0</v>
      </c>
      <c r="AD224" s="304">
        <f t="shared" si="53"/>
        <v>0</v>
      </c>
      <c r="AH224" s="380"/>
      <c r="AJ224" s="380"/>
    </row>
    <row r="225" spans="1:36" hidden="1" x14ac:dyDescent="0.45">
      <c r="A225" s="264">
        <v>2310</v>
      </c>
      <c r="B225" s="265" t="s">
        <v>154</v>
      </c>
      <c r="C225" s="266">
        <v>260</v>
      </c>
      <c r="D225" s="267">
        <v>133034.76999999999</v>
      </c>
      <c r="E225" s="267">
        <v>0</v>
      </c>
      <c r="F225" s="267">
        <v>0</v>
      </c>
      <c r="G225" s="265">
        <v>0</v>
      </c>
      <c r="H225" s="265">
        <v>0</v>
      </c>
      <c r="I225" s="265">
        <v>0</v>
      </c>
      <c r="J225" s="265">
        <v>0</v>
      </c>
      <c r="K225" s="268">
        <f t="shared" si="48"/>
        <v>133034.76999999999</v>
      </c>
      <c r="L225" s="245"/>
      <c r="M225" s="269">
        <v>2310</v>
      </c>
      <c r="N225" s="265" t="s">
        <v>1097</v>
      </c>
      <c r="O225" s="270">
        <v>31.560413532491271</v>
      </c>
      <c r="P225" s="271">
        <f t="shared" si="49"/>
        <v>8.2381683539200594</v>
      </c>
      <c r="Q225" s="272"/>
      <c r="R225" s="265">
        <f t="shared" si="50"/>
        <v>511.67</v>
      </c>
      <c r="S225" s="265">
        <v>0</v>
      </c>
      <c r="T225" s="273">
        <f t="shared" si="51"/>
        <v>0</v>
      </c>
      <c r="U225" s="274"/>
      <c r="V225" s="321"/>
      <c r="W225" s="357">
        <f t="shared" si="52"/>
        <v>0</v>
      </c>
      <c r="X225" s="138">
        <v>2310</v>
      </c>
      <c r="Y225" s="265" t="s">
        <v>154</v>
      </c>
      <c r="AA225" s="273">
        <v>0</v>
      </c>
      <c r="AD225" s="304">
        <f t="shared" si="53"/>
        <v>0</v>
      </c>
      <c r="AH225" s="380"/>
      <c r="AJ225" s="380"/>
    </row>
    <row r="226" spans="1:36" ht="18.600000000000001" hidden="1" x14ac:dyDescent="0.45">
      <c r="A226" s="276">
        <v>2296</v>
      </c>
      <c r="B226" s="277" t="s">
        <v>152</v>
      </c>
      <c r="C226" s="278">
        <v>2330</v>
      </c>
      <c r="D226" s="279">
        <v>309981.45</v>
      </c>
      <c r="E226" s="279">
        <v>0</v>
      </c>
      <c r="F226" s="279">
        <v>5706.68</v>
      </c>
      <c r="G226" s="277">
        <v>386.4</v>
      </c>
      <c r="H226" s="277">
        <v>0</v>
      </c>
      <c r="I226" s="277">
        <v>0</v>
      </c>
      <c r="J226" s="277">
        <v>0</v>
      </c>
      <c r="K226" s="280">
        <f t="shared" si="48"/>
        <v>303888.37</v>
      </c>
      <c r="L226" s="245"/>
      <c r="M226" s="281">
        <v>2296</v>
      </c>
      <c r="N226" s="277" t="s">
        <v>1098</v>
      </c>
      <c r="O226" s="282">
        <v>5.6055863245505382</v>
      </c>
      <c r="P226" s="283">
        <f t="shared" si="49"/>
        <v>415.65678683698121</v>
      </c>
      <c r="Q226" s="284">
        <v>11</v>
      </c>
      <c r="R226" s="285">
        <f t="shared" si="50"/>
        <v>130.41999999999999</v>
      </c>
      <c r="S226" s="285">
        <v>0</v>
      </c>
      <c r="T226" s="273">
        <f t="shared" si="51"/>
        <v>0</v>
      </c>
      <c r="U226" s="274"/>
      <c r="V226" s="321"/>
      <c r="W226" s="357">
        <f t="shared" si="52"/>
        <v>0</v>
      </c>
      <c r="X226" s="138">
        <v>2296</v>
      </c>
      <c r="Y226" s="265" t="s">
        <v>152</v>
      </c>
      <c r="AA226" s="273">
        <v>0</v>
      </c>
      <c r="AD226" s="304">
        <f t="shared" si="53"/>
        <v>0</v>
      </c>
      <c r="AH226" s="380"/>
      <c r="AJ226" s="380"/>
    </row>
    <row r="227" spans="1:36" ht="18.600000000000001" hidden="1" x14ac:dyDescent="0.45">
      <c r="A227" s="276">
        <v>2303</v>
      </c>
      <c r="B227" s="277" t="s">
        <v>153</v>
      </c>
      <c r="C227" s="278">
        <v>3294</v>
      </c>
      <c r="D227" s="279">
        <v>948125.81</v>
      </c>
      <c r="E227" s="279">
        <v>0</v>
      </c>
      <c r="F227" s="279">
        <v>7748.5</v>
      </c>
      <c r="G227" s="277">
        <v>0</v>
      </c>
      <c r="H227" s="277">
        <v>0</v>
      </c>
      <c r="I227" s="277">
        <v>0</v>
      </c>
      <c r="J227" s="277">
        <v>0</v>
      </c>
      <c r="K227" s="280">
        <f t="shared" si="48"/>
        <v>940377.31</v>
      </c>
      <c r="L227" s="245"/>
      <c r="M227" s="281">
        <v>2303</v>
      </c>
      <c r="N227" s="277" t="s">
        <v>1099</v>
      </c>
      <c r="O227" s="282">
        <v>7.374165452677774</v>
      </c>
      <c r="P227" s="283">
        <f t="shared" si="49"/>
        <v>446.69461529424359</v>
      </c>
      <c r="Q227" s="284">
        <v>9</v>
      </c>
      <c r="R227" s="285">
        <f t="shared" si="50"/>
        <v>285.48</v>
      </c>
      <c r="S227" s="285">
        <v>0</v>
      </c>
      <c r="T227" s="273">
        <f t="shared" si="51"/>
        <v>0</v>
      </c>
      <c r="U227" s="274"/>
      <c r="V227" s="321"/>
      <c r="W227" s="357">
        <f t="shared" si="52"/>
        <v>0</v>
      </c>
      <c r="X227" s="138">
        <v>2303</v>
      </c>
      <c r="Y227" s="265" t="s">
        <v>153</v>
      </c>
      <c r="AA227" s="273">
        <v>0</v>
      </c>
      <c r="AD227" s="304">
        <f t="shared" si="53"/>
        <v>0</v>
      </c>
      <c r="AH227" s="380"/>
      <c r="AJ227" s="380"/>
    </row>
    <row r="228" spans="1:36" hidden="1" x14ac:dyDescent="0.45">
      <c r="A228" s="264">
        <v>2415</v>
      </c>
      <c r="B228" s="265" t="s">
        <v>156</v>
      </c>
      <c r="C228" s="266">
        <v>292</v>
      </c>
      <c r="D228" s="267">
        <v>170722.96</v>
      </c>
      <c r="E228" s="267">
        <v>0</v>
      </c>
      <c r="F228" s="267">
        <v>0</v>
      </c>
      <c r="G228" s="265">
        <v>0</v>
      </c>
      <c r="H228" s="265">
        <v>0</v>
      </c>
      <c r="I228" s="265">
        <v>0</v>
      </c>
      <c r="J228" s="265">
        <v>0</v>
      </c>
      <c r="K228" s="268">
        <f t="shared" si="48"/>
        <v>170722.96</v>
      </c>
      <c r="L228" s="245"/>
      <c r="M228" s="269">
        <v>2415</v>
      </c>
      <c r="N228" s="265" t="s">
        <v>1101</v>
      </c>
      <c r="O228" s="270">
        <v>56</v>
      </c>
      <c r="P228" s="271">
        <f t="shared" si="49"/>
        <v>5.2142857142857144</v>
      </c>
      <c r="Q228" s="272"/>
      <c r="R228" s="265">
        <f t="shared" si="50"/>
        <v>584.66999999999996</v>
      </c>
      <c r="S228" s="265">
        <v>0</v>
      </c>
      <c r="T228" s="273">
        <f t="shared" si="51"/>
        <v>0</v>
      </c>
      <c r="U228" s="274"/>
      <c r="V228" s="321"/>
      <c r="W228" s="357">
        <f t="shared" si="52"/>
        <v>0</v>
      </c>
      <c r="X228" s="138">
        <v>2415</v>
      </c>
      <c r="Y228" s="265" t="s">
        <v>156</v>
      </c>
      <c r="AA228" s="273">
        <v>0</v>
      </c>
      <c r="AD228" s="304">
        <f t="shared" si="53"/>
        <v>0</v>
      </c>
      <c r="AH228" s="380"/>
      <c r="AJ228" s="380"/>
    </row>
    <row r="229" spans="1:36" ht="18.600000000000001" hidden="1" x14ac:dyDescent="0.45">
      <c r="A229" s="276">
        <v>2420</v>
      </c>
      <c r="B229" s="277" t="s">
        <v>157</v>
      </c>
      <c r="C229" s="278">
        <v>4636</v>
      </c>
      <c r="D229" s="279">
        <v>2290545.5699999998</v>
      </c>
      <c r="E229" s="279">
        <v>10623.02</v>
      </c>
      <c r="F229" s="279">
        <v>0</v>
      </c>
      <c r="G229" s="277">
        <v>0</v>
      </c>
      <c r="H229" s="277">
        <v>0</v>
      </c>
      <c r="I229" s="277">
        <v>0</v>
      </c>
      <c r="J229" s="277">
        <v>0</v>
      </c>
      <c r="K229" s="280">
        <f t="shared" si="48"/>
        <v>2279922.5499999998</v>
      </c>
      <c r="L229" s="245"/>
      <c r="M229" s="281">
        <v>2420</v>
      </c>
      <c r="N229" s="277" t="s">
        <v>1102</v>
      </c>
      <c r="O229" s="282">
        <v>37.937935728339284</v>
      </c>
      <c r="P229" s="283">
        <f t="shared" si="49"/>
        <v>122.19958495361547</v>
      </c>
      <c r="Q229" s="284">
        <v>36</v>
      </c>
      <c r="R229" s="285">
        <f t="shared" si="50"/>
        <v>491.79</v>
      </c>
      <c r="S229" s="285">
        <v>0</v>
      </c>
      <c r="T229" s="273">
        <f t="shared" si="51"/>
        <v>0</v>
      </c>
      <c r="U229" s="274"/>
      <c r="V229" s="321"/>
      <c r="W229" s="357">
        <f t="shared" si="52"/>
        <v>0</v>
      </c>
      <c r="X229" s="138">
        <v>2420</v>
      </c>
      <c r="Y229" s="265" t="s">
        <v>157</v>
      </c>
      <c r="AA229" s="273">
        <v>0</v>
      </c>
      <c r="AD229" s="304">
        <f t="shared" si="53"/>
        <v>0</v>
      </c>
      <c r="AH229" s="380"/>
      <c r="AJ229" s="380"/>
    </row>
    <row r="230" spans="1:36" hidden="1" x14ac:dyDescent="0.45">
      <c r="A230" s="264">
        <v>2443</v>
      </c>
      <c r="B230" s="265" t="s">
        <v>160</v>
      </c>
      <c r="C230" s="266">
        <v>2031</v>
      </c>
      <c r="D230" s="267">
        <v>401885.51</v>
      </c>
      <c r="E230" s="267">
        <v>0</v>
      </c>
      <c r="F230" s="267">
        <v>0</v>
      </c>
      <c r="G230" s="265">
        <v>4885.32</v>
      </c>
      <c r="H230" s="265">
        <v>0</v>
      </c>
      <c r="I230" s="265">
        <v>0</v>
      </c>
      <c r="J230" s="265">
        <v>0</v>
      </c>
      <c r="K230" s="268">
        <f t="shared" si="48"/>
        <v>397000.19</v>
      </c>
      <c r="L230" s="245"/>
      <c r="M230" s="269">
        <v>2443</v>
      </c>
      <c r="N230" s="265" t="s">
        <v>1103</v>
      </c>
      <c r="O230" s="270">
        <v>50.25</v>
      </c>
      <c r="P230" s="271">
        <f t="shared" si="49"/>
        <v>40.417910447761194</v>
      </c>
      <c r="Q230" s="272"/>
      <c r="R230" s="265">
        <f t="shared" si="50"/>
        <v>195.47</v>
      </c>
      <c r="S230" s="265">
        <v>0</v>
      </c>
      <c r="T230" s="273">
        <f t="shared" si="51"/>
        <v>0</v>
      </c>
      <c r="U230" s="274"/>
      <c r="V230" s="321"/>
      <c r="W230" s="357">
        <f t="shared" si="52"/>
        <v>0</v>
      </c>
      <c r="X230" s="138">
        <v>2443</v>
      </c>
      <c r="Y230" s="265" t="s">
        <v>160</v>
      </c>
      <c r="AA230" s="273">
        <v>0</v>
      </c>
      <c r="AD230" s="304">
        <f t="shared" si="53"/>
        <v>0</v>
      </c>
      <c r="AH230" s="380"/>
      <c r="AJ230" s="380"/>
    </row>
    <row r="231" spans="1:36" hidden="1" x14ac:dyDescent="0.45">
      <c r="A231" s="264">
        <v>2436</v>
      </c>
      <c r="B231" s="265" t="s">
        <v>159</v>
      </c>
      <c r="C231" s="266">
        <v>1533</v>
      </c>
      <c r="D231" s="267">
        <v>574320.16</v>
      </c>
      <c r="E231" s="267">
        <v>0</v>
      </c>
      <c r="F231" s="267">
        <v>0</v>
      </c>
      <c r="G231" s="265">
        <v>13355.12</v>
      </c>
      <c r="H231" s="265">
        <v>0</v>
      </c>
      <c r="I231" s="265">
        <v>0</v>
      </c>
      <c r="J231" s="265">
        <v>0</v>
      </c>
      <c r="K231" s="268">
        <f t="shared" si="48"/>
        <v>560965.04</v>
      </c>
      <c r="L231" s="245"/>
      <c r="M231" s="269">
        <v>2436</v>
      </c>
      <c r="N231" s="265" t="s">
        <v>1104</v>
      </c>
      <c r="O231" s="270">
        <v>180.49603849793127</v>
      </c>
      <c r="P231" s="271">
        <f t="shared" si="49"/>
        <v>8.4932611970736982</v>
      </c>
      <c r="Q231" s="272"/>
      <c r="R231" s="265">
        <f t="shared" si="50"/>
        <v>365.93</v>
      </c>
      <c r="S231" s="265">
        <v>0</v>
      </c>
      <c r="T231" s="273">
        <f t="shared" si="51"/>
        <v>0</v>
      </c>
      <c r="U231" s="274"/>
      <c r="V231" s="321"/>
      <c r="W231" s="357">
        <f t="shared" si="52"/>
        <v>0</v>
      </c>
      <c r="X231" s="138">
        <v>2436</v>
      </c>
      <c r="Y231" s="265" t="s">
        <v>159</v>
      </c>
      <c r="AA231" s="273">
        <v>0</v>
      </c>
      <c r="AD231" s="304">
        <f t="shared" si="53"/>
        <v>0</v>
      </c>
      <c r="AH231" s="380"/>
      <c r="AJ231" s="380"/>
    </row>
    <row r="232" spans="1:36" ht="18.600000000000001" hidden="1" x14ac:dyDescent="0.45">
      <c r="A232" s="276">
        <v>2460</v>
      </c>
      <c r="B232" s="277" t="s">
        <v>162</v>
      </c>
      <c r="C232" s="278">
        <v>1227</v>
      </c>
      <c r="D232" s="279">
        <v>351786.3</v>
      </c>
      <c r="E232" s="279">
        <v>0</v>
      </c>
      <c r="F232" s="279">
        <v>0</v>
      </c>
      <c r="G232" s="277">
        <v>0</v>
      </c>
      <c r="H232" s="277">
        <v>0</v>
      </c>
      <c r="I232" s="277">
        <v>0</v>
      </c>
      <c r="J232" s="277">
        <v>0</v>
      </c>
      <c r="K232" s="280">
        <f t="shared" si="48"/>
        <v>351786.3</v>
      </c>
      <c r="L232" s="245"/>
      <c r="M232" s="281">
        <v>2460</v>
      </c>
      <c r="N232" s="277" t="s">
        <v>1105</v>
      </c>
      <c r="O232" s="282">
        <v>9.23</v>
      </c>
      <c r="P232" s="283">
        <f t="shared" si="49"/>
        <v>132.93607800650054</v>
      </c>
      <c r="Q232" s="284">
        <v>33</v>
      </c>
      <c r="R232" s="285">
        <f t="shared" si="50"/>
        <v>286.7</v>
      </c>
      <c r="S232" s="285">
        <v>0</v>
      </c>
      <c r="T232" s="273">
        <f t="shared" si="51"/>
        <v>0</v>
      </c>
      <c r="U232" s="274"/>
      <c r="V232" s="321"/>
      <c r="W232" s="357">
        <f t="shared" si="52"/>
        <v>0</v>
      </c>
      <c r="X232" s="138">
        <v>2460</v>
      </c>
      <c r="Y232" s="265" t="s">
        <v>162</v>
      </c>
      <c r="AA232" s="273">
        <v>0</v>
      </c>
      <c r="AD232" s="304">
        <f t="shared" si="53"/>
        <v>0</v>
      </c>
      <c r="AH232" s="380"/>
      <c r="AJ232" s="380"/>
    </row>
    <row r="233" spans="1:36" hidden="1" x14ac:dyDescent="0.45">
      <c r="A233" s="264">
        <v>2527</v>
      </c>
      <c r="B233" s="265" t="s">
        <v>166</v>
      </c>
      <c r="C233" s="266">
        <v>301</v>
      </c>
      <c r="D233" s="267">
        <v>129047.59</v>
      </c>
      <c r="E233" s="267">
        <v>0</v>
      </c>
      <c r="F233" s="267">
        <v>0</v>
      </c>
      <c r="G233" s="265">
        <v>0</v>
      </c>
      <c r="H233" s="265">
        <v>0</v>
      </c>
      <c r="I233" s="265">
        <v>0</v>
      </c>
      <c r="J233" s="265">
        <v>0</v>
      </c>
      <c r="K233" s="268">
        <f t="shared" si="48"/>
        <v>129047.59</v>
      </c>
      <c r="L233" s="245"/>
      <c r="M233" s="269">
        <v>2527</v>
      </c>
      <c r="N233" s="265" t="s">
        <v>1109</v>
      </c>
      <c r="O233" s="270">
        <v>72.131693843855643</v>
      </c>
      <c r="P233" s="271">
        <f t="shared" si="49"/>
        <v>4.1729229408029482</v>
      </c>
      <c r="Q233" s="272"/>
      <c r="R233" s="265">
        <f t="shared" si="50"/>
        <v>428.73</v>
      </c>
      <c r="S233" s="265">
        <v>0</v>
      </c>
      <c r="T233" s="273">
        <f t="shared" si="51"/>
        <v>0</v>
      </c>
      <c r="U233" s="274"/>
      <c r="V233" s="321"/>
      <c r="W233" s="357">
        <f t="shared" si="52"/>
        <v>0</v>
      </c>
      <c r="X233" s="138">
        <v>2527</v>
      </c>
      <c r="Y233" s="265" t="s">
        <v>166</v>
      </c>
      <c r="AA233" s="273">
        <v>0</v>
      </c>
      <c r="AD233" s="304">
        <f t="shared" si="53"/>
        <v>0</v>
      </c>
      <c r="AH233" s="380"/>
      <c r="AJ233" s="380"/>
    </row>
    <row r="234" spans="1:36" hidden="1" x14ac:dyDescent="0.45">
      <c r="A234" s="264">
        <v>2534</v>
      </c>
      <c r="B234" s="265" t="s">
        <v>167</v>
      </c>
      <c r="C234" s="266">
        <v>445</v>
      </c>
      <c r="D234" s="267">
        <v>172244.44</v>
      </c>
      <c r="E234" s="267">
        <v>0</v>
      </c>
      <c r="F234" s="267">
        <v>0</v>
      </c>
      <c r="G234" s="265">
        <v>0</v>
      </c>
      <c r="H234" s="265">
        <v>0</v>
      </c>
      <c r="I234" s="265">
        <v>0</v>
      </c>
      <c r="J234" s="265">
        <v>0</v>
      </c>
      <c r="K234" s="268">
        <f t="shared" si="48"/>
        <v>172244.44</v>
      </c>
      <c r="L234" s="245"/>
      <c r="M234" s="269">
        <v>2534</v>
      </c>
      <c r="N234" s="265" t="s">
        <v>1110</v>
      </c>
      <c r="O234" s="270">
        <v>66.891320162348237</v>
      </c>
      <c r="P234" s="271">
        <f t="shared" si="49"/>
        <v>6.6525821125964475</v>
      </c>
      <c r="Q234" s="272"/>
      <c r="R234" s="265">
        <f t="shared" si="50"/>
        <v>387.07</v>
      </c>
      <c r="S234" s="265">
        <v>0</v>
      </c>
      <c r="T234" s="273">
        <f t="shared" si="51"/>
        <v>0</v>
      </c>
      <c r="U234" s="274"/>
      <c r="V234" s="321"/>
      <c r="W234" s="357">
        <f t="shared" si="52"/>
        <v>0</v>
      </c>
      <c r="X234" s="138">
        <v>2534</v>
      </c>
      <c r="Y234" s="265" t="s">
        <v>167</v>
      </c>
      <c r="AA234" s="273">
        <v>0</v>
      </c>
      <c r="AD234" s="304">
        <f t="shared" si="53"/>
        <v>0</v>
      </c>
      <c r="AH234" s="380"/>
      <c r="AJ234" s="380"/>
    </row>
    <row r="235" spans="1:36" hidden="1" x14ac:dyDescent="0.45">
      <c r="A235" s="264">
        <v>2541</v>
      </c>
      <c r="B235" s="265" t="s">
        <v>168</v>
      </c>
      <c r="C235" s="266">
        <v>520</v>
      </c>
      <c r="D235" s="267">
        <v>298879.02</v>
      </c>
      <c r="E235" s="267">
        <v>0</v>
      </c>
      <c r="F235" s="267">
        <v>0</v>
      </c>
      <c r="G235" s="265">
        <v>0</v>
      </c>
      <c r="H235" s="265">
        <v>0</v>
      </c>
      <c r="I235" s="265">
        <v>0</v>
      </c>
      <c r="J235" s="265">
        <v>0</v>
      </c>
      <c r="K235" s="268">
        <f t="shared" si="48"/>
        <v>298879.02</v>
      </c>
      <c r="L235" s="245"/>
      <c r="M235" s="269">
        <v>2541</v>
      </c>
      <c r="N235" s="265" t="s">
        <v>1111</v>
      </c>
      <c r="O235" s="270">
        <v>140.57901081820842</v>
      </c>
      <c r="P235" s="271">
        <f t="shared" si="49"/>
        <v>3.6989874731189052</v>
      </c>
      <c r="Q235" s="272"/>
      <c r="R235" s="265">
        <f t="shared" si="50"/>
        <v>574.77</v>
      </c>
      <c r="S235" s="265">
        <v>0</v>
      </c>
      <c r="T235" s="273">
        <f t="shared" si="51"/>
        <v>0</v>
      </c>
      <c r="U235" s="274"/>
      <c r="V235" s="321"/>
      <c r="W235" s="357">
        <f t="shared" si="52"/>
        <v>0</v>
      </c>
      <c r="X235" s="138">
        <v>2541</v>
      </c>
      <c r="Y235" s="265" t="s">
        <v>168</v>
      </c>
      <c r="AA235" s="273">
        <v>0</v>
      </c>
      <c r="AD235" s="304">
        <f t="shared" si="53"/>
        <v>0</v>
      </c>
      <c r="AH235" s="380"/>
      <c r="AJ235" s="380"/>
    </row>
    <row r="236" spans="1:36" hidden="1" x14ac:dyDescent="0.45">
      <c r="A236" s="264">
        <v>2562</v>
      </c>
      <c r="B236" s="265" t="s">
        <v>169</v>
      </c>
      <c r="C236" s="266">
        <v>4100</v>
      </c>
      <c r="D236" s="267">
        <v>1602483.92</v>
      </c>
      <c r="E236" s="267">
        <v>0</v>
      </c>
      <c r="F236" s="267">
        <v>0</v>
      </c>
      <c r="G236" s="265">
        <v>0</v>
      </c>
      <c r="H236" s="265">
        <v>0</v>
      </c>
      <c r="I236" s="265">
        <v>0</v>
      </c>
      <c r="J236" s="265">
        <v>0</v>
      </c>
      <c r="K236" s="268">
        <f t="shared" si="48"/>
        <v>1602483.92</v>
      </c>
      <c r="L236" s="245"/>
      <c r="M236" s="269">
        <v>2562</v>
      </c>
      <c r="N236" s="265" t="s">
        <v>1112</v>
      </c>
      <c r="O236" s="270">
        <v>99.027468002515832</v>
      </c>
      <c r="P236" s="271">
        <f t="shared" si="49"/>
        <v>41.402654058526849</v>
      </c>
      <c r="Q236" s="272"/>
      <c r="R236" s="265">
        <f t="shared" si="50"/>
        <v>390.85</v>
      </c>
      <c r="S236" s="265">
        <v>0</v>
      </c>
      <c r="T236" s="273">
        <f t="shared" si="51"/>
        <v>0</v>
      </c>
      <c r="U236" s="274"/>
      <c r="V236" s="321"/>
      <c r="W236" s="357">
        <f t="shared" si="52"/>
        <v>0</v>
      </c>
      <c r="X236" s="138">
        <v>2562</v>
      </c>
      <c r="Y236" s="265" t="s">
        <v>169</v>
      </c>
      <c r="AA236" s="273">
        <v>0</v>
      </c>
      <c r="AD236" s="304">
        <f t="shared" si="53"/>
        <v>0</v>
      </c>
      <c r="AH236" s="380"/>
      <c r="AJ236" s="380"/>
    </row>
    <row r="237" spans="1:36" hidden="1" x14ac:dyDescent="0.45">
      <c r="A237" s="264">
        <v>2576</v>
      </c>
      <c r="B237" s="265" t="s">
        <v>170</v>
      </c>
      <c r="C237" s="266">
        <v>848</v>
      </c>
      <c r="D237" s="267">
        <v>252275.28</v>
      </c>
      <c r="E237" s="267">
        <v>0</v>
      </c>
      <c r="F237" s="267">
        <v>0</v>
      </c>
      <c r="G237" s="265">
        <v>0</v>
      </c>
      <c r="H237" s="265">
        <v>0</v>
      </c>
      <c r="I237" s="265">
        <v>0</v>
      </c>
      <c r="J237" s="265">
        <v>0</v>
      </c>
      <c r="K237" s="268">
        <f t="shared" si="48"/>
        <v>252275.28</v>
      </c>
      <c r="L237" s="245"/>
      <c r="M237" s="269">
        <v>2576</v>
      </c>
      <c r="N237" s="265" t="s">
        <v>1113</v>
      </c>
      <c r="O237" s="270">
        <v>54.479723842604677</v>
      </c>
      <c r="P237" s="271">
        <f t="shared" si="49"/>
        <v>15.565423981404988</v>
      </c>
      <c r="Q237" s="272"/>
      <c r="R237" s="265">
        <f t="shared" si="50"/>
        <v>297.49</v>
      </c>
      <c r="S237" s="265">
        <v>0</v>
      </c>
      <c r="T237" s="273">
        <f t="shared" si="51"/>
        <v>0</v>
      </c>
      <c r="U237" s="274"/>
      <c r="V237" s="321"/>
      <c r="W237" s="357">
        <f t="shared" si="52"/>
        <v>0</v>
      </c>
      <c r="X237" s="138">
        <v>2576</v>
      </c>
      <c r="Y237" s="265" t="s">
        <v>170</v>
      </c>
      <c r="AA237" s="273">
        <v>0</v>
      </c>
      <c r="AD237" s="304">
        <f t="shared" si="53"/>
        <v>0</v>
      </c>
      <c r="AH237" s="380"/>
      <c r="AJ237" s="380"/>
    </row>
    <row r="238" spans="1:36" hidden="1" x14ac:dyDescent="0.45">
      <c r="A238" s="264">
        <v>2583</v>
      </c>
      <c r="B238" s="265" t="s">
        <v>171</v>
      </c>
      <c r="C238" s="266">
        <v>3647</v>
      </c>
      <c r="D238" s="267">
        <v>2117951.16</v>
      </c>
      <c r="E238" s="267">
        <v>905</v>
      </c>
      <c r="F238" s="267">
        <v>0</v>
      </c>
      <c r="G238" s="265">
        <v>0</v>
      </c>
      <c r="H238" s="265">
        <v>0</v>
      </c>
      <c r="I238" s="265">
        <v>0</v>
      </c>
      <c r="J238" s="265">
        <v>0</v>
      </c>
      <c r="K238" s="268">
        <f t="shared" si="48"/>
        <v>2117046.16</v>
      </c>
      <c r="L238" s="245"/>
      <c r="M238" s="269">
        <v>2583</v>
      </c>
      <c r="N238" s="265" t="s">
        <v>1114</v>
      </c>
      <c r="O238" s="270">
        <v>109.06268469131902</v>
      </c>
      <c r="P238" s="271">
        <f t="shared" si="49"/>
        <v>33.439484919357461</v>
      </c>
      <c r="Q238" s="272"/>
      <c r="R238" s="265">
        <f t="shared" si="50"/>
        <v>580.49</v>
      </c>
      <c r="S238" s="265">
        <v>0</v>
      </c>
      <c r="T238" s="273">
        <f t="shared" si="51"/>
        <v>0</v>
      </c>
      <c r="U238" s="274"/>
      <c r="V238" s="321"/>
      <c r="W238" s="357">
        <f t="shared" si="52"/>
        <v>0</v>
      </c>
      <c r="X238" s="138">
        <v>2583</v>
      </c>
      <c r="Y238" s="265" t="s">
        <v>171</v>
      </c>
      <c r="AA238" s="273">
        <v>0</v>
      </c>
      <c r="AD238" s="304">
        <f t="shared" si="53"/>
        <v>0</v>
      </c>
      <c r="AH238" s="380"/>
      <c r="AJ238" s="380"/>
    </row>
    <row r="239" spans="1:36" ht="18.600000000000001" hidden="1" x14ac:dyDescent="0.45">
      <c r="A239" s="276">
        <v>2604</v>
      </c>
      <c r="B239" s="277" t="s">
        <v>172</v>
      </c>
      <c r="C239" s="278">
        <v>5599</v>
      </c>
      <c r="D239" s="279">
        <v>2007977.88</v>
      </c>
      <c r="E239" s="279">
        <v>0</v>
      </c>
      <c r="F239" s="279">
        <v>0</v>
      </c>
      <c r="G239" s="277">
        <v>0</v>
      </c>
      <c r="H239" s="277">
        <v>0</v>
      </c>
      <c r="I239" s="277">
        <v>0</v>
      </c>
      <c r="J239" s="277">
        <v>0</v>
      </c>
      <c r="K239" s="280">
        <f t="shared" si="48"/>
        <v>2007977.88</v>
      </c>
      <c r="L239" s="245"/>
      <c r="M239" s="281">
        <v>2604</v>
      </c>
      <c r="N239" s="277" t="s">
        <v>1116</v>
      </c>
      <c r="O239" s="282">
        <v>53.29260289782809</v>
      </c>
      <c r="P239" s="283">
        <f t="shared" si="49"/>
        <v>105.06148500072952</v>
      </c>
      <c r="Q239" s="284">
        <v>41</v>
      </c>
      <c r="R239" s="285">
        <f t="shared" si="50"/>
        <v>358.63</v>
      </c>
      <c r="S239" s="285">
        <v>0</v>
      </c>
      <c r="T239" s="273">
        <f t="shared" si="51"/>
        <v>0</v>
      </c>
      <c r="U239" s="274"/>
      <c r="V239" s="321"/>
      <c r="W239" s="357">
        <f t="shared" si="52"/>
        <v>0</v>
      </c>
      <c r="X239" s="138">
        <v>2604</v>
      </c>
      <c r="Y239" s="265" t="s">
        <v>172</v>
      </c>
      <c r="AA239" s="273">
        <v>0</v>
      </c>
      <c r="AD239" s="304">
        <f t="shared" si="53"/>
        <v>0</v>
      </c>
      <c r="AH239" s="380"/>
      <c r="AJ239" s="380"/>
    </row>
    <row r="240" spans="1:36" ht="18.600000000000001" hidden="1" x14ac:dyDescent="0.45">
      <c r="A240" s="276">
        <v>2611</v>
      </c>
      <c r="B240" s="277" t="s">
        <v>174</v>
      </c>
      <c r="C240" s="278">
        <v>5629</v>
      </c>
      <c r="D240" s="279">
        <v>1971112.36</v>
      </c>
      <c r="E240" s="279">
        <v>1837.41</v>
      </c>
      <c r="F240" s="279">
        <v>0</v>
      </c>
      <c r="G240" s="277">
        <v>0</v>
      </c>
      <c r="H240" s="277">
        <v>0</v>
      </c>
      <c r="I240" s="277">
        <v>0</v>
      </c>
      <c r="J240" s="277">
        <v>0</v>
      </c>
      <c r="K240" s="280">
        <f t="shared" si="48"/>
        <v>1969274.9500000002</v>
      </c>
      <c r="L240" s="245"/>
      <c r="M240" s="281">
        <v>2611</v>
      </c>
      <c r="N240" s="277" t="s">
        <v>1117</v>
      </c>
      <c r="O240" s="282">
        <v>70.885314131432267</v>
      </c>
      <c r="P240" s="283">
        <f t="shared" si="49"/>
        <v>79.409960567614448</v>
      </c>
      <c r="Q240" s="284">
        <v>53</v>
      </c>
      <c r="R240" s="285">
        <f t="shared" si="50"/>
        <v>349.84</v>
      </c>
      <c r="S240" s="285">
        <v>0</v>
      </c>
      <c r="T240" s="273">
        <f t="shared" si="51"/>
        <v>0</v>
      </c>
      <c r="U240" s="274"/>
      <c r="V240" s="321"/>
      <c r="W240" s="357">
        <f t="shared" si="52"/>
        <v>0</v>
      </c>
      <c r="X240" s="138">
        <v>2611</v>
      </c>
      <c r="Y240" s="265" t="s">
        <v>174</v>
      </c>
      <c r="AA240" s="273">
        <v>0</v>
      </c>
      <c r="AD240" s="304">
        <f t="shared" si="53"/>
        <v>0</v>
      </c>
      <c r="AH240" s="380"/>
      <c r="AJ240" s="380"/>
    </row>
    <row r="241" spans="1:36" hidden="1" x14ac:dyDescent="0.45">
      <c r="A241" s="264">
        <v>2639</v>
      </c>
      <c r="B241" s="265" t="s">
        <v>178</v>
      </c>
      <c r="C241" s="266">
        <v>681</v>
      </c>
      <c r="D241" s="267">
        <v>258508.79</v>
      </c>
      <c r="E241" s="267">
        <v>0</v>
      </c>
      <c r="F241" s="267">
        <v>0</v>
      </c>
      <c r="G241" s="265">
        <v>0</v>
      </c>
      <c r="H241" s="265">
        <v>0</v>
      </c>
      <c r="I241" s="265">
        <v>0</v>
      </c>
      <c r="J241" s="265">
        <v>0</v>
      </c>
      <c r="K241" s="268">
        <f t="shared" si="48"/>
        <v>258508.79</v>
      </c>
      <c r="L241" s="245"/>
      <c r="M241" s="269">
        <v>2639</v>
      </c>
      <c r="N241" s="265" t="s">
        <v>1121</v>
      </c>
      <c r="O241" s="270">
        <v>133.50814188787362</v>
      </c>
      <c r="P241" s="271">
        <f t="shared" si="49"/>
        <v>5.1008125075393203</v>
      </c>
      <c r="Q241" s="272"/>
      <c r="R241" s="265">
        <f t="shared" si="50"/>
        <v>379.6</v>
      </c>
      <c r="S241" s="265">
        <v>0</v>
      </c>
      <c r="T241" s="273">
        <f t="shared" si="51"/>
        <v>0</v>
      </c>
      <c r="U241" s="274"/>
      <c r="V241" s="321"/>
      <c r="W241" s="357">
        <f t="shared" si="52"/>
        <v>0</v>
      </c>
      <c r="X241" s="138">
        <v>2639</v>
      </c>
      <c r="Y241" s="265" t="s">
        <v>178</v>
      </c>
      <c r="AA241" s="273">
        <v>0</v>
      </c>
      <c r="AD241" s="304">
        <f t="shared" si="53"/>
        <v>0</v>
      </c>
      <c r="AH241" s="380"/>
      <c r="AJ241" s="380"/>
    </row>
    <row r="242" spans="1:36" hidden="1" x14ac:dyDescent="0.45">
      <c r="A242" s="264">
        <v>2646</v>
      </c>
      <c r="B242" s="265" t="s">
        <v>179</v>
      </c>
      <c r="C242" s="266">
        <v>754</v>
      </c>
      <c r="D242" s="267">
        <v>393091.13</v>
      </c>
      <c r="E242" s="267">
        <v>1056</v>
      </c>
      <c r="F242" s="267">
        <v>0</v>
      </c>
      <c r="G242" s="265">
        <v>0</v>
      </c>
      <c r="H242" s="265">
        <v>0</v>
      </c>
      <c r="I242" s="265">
        <v>0</v>
      </c>
      <c r="J242" s="265">
        <v>0</v>
      </c>
      <c r="K242" s="268">
        <f t="shared" si="48"/>
        <v>392035.13</v>
      </c>
      <c r="L242" s="245"/>
      <c r="M242" s="269">
        <v>2646</v>
      </c>
      <c r="N242" s="265" t="s">
        <v>1122</v>
      </c>
      <c r="O242" s="270">
        <v>163.09562445195496</v>
      </c>
      <c r="P242" s="271">
        <f t="shared" si="49"/>
        <v>4.6230547418647321</v>
      </c>
      <c r="Q242" s="272"/>
      <c r="R242" s="265">
        <f t="shared" si="50"/>
        <v>519.94000000000005</v>
      </c>
      <c r="S242" s="265">
        <v>0</v>
      </c>
      <c r="T242" s="273">
        <f t="shared" si="51"/>
        <v>0</v>
      </c>
      <c r="U242" s="274"/>
      <c r="V242" s="321"/>
      <c r="W242" s="357">
        <f t="shared" si="52"/>
        <v>0</v>
      </c>
      <c r="X242" s="138">
        <v>2646</v>
      </c>
      <c r="Y242" s="265" t="s">
        <v>179</v>
      </c>
      <c r="AA242" s="273">
        <v>0</v>
      </c>
      <c r="AD242" s="304">
        <f t="shared" si="53"/>
        <v>0</v>
      </c>
      <c r="AH242" s="380"/>
      <c r="AJ242" s="380"/>
    </row>
    <row r="243" spans="1:36" ht="18.600000000000001" hidden="1" x14ac:dyDescent="0.45">
      <c r="A243" s="276">
        <v>2695</v>
      </c>
      <c r="B243" s="277" t="s">
        <v>181</v>
      </c>
      <c r="C243" s="278">
        <v>10142</v>
      </c>
      <c r="D243" s="279">
        <v>1004885.33</v>
      </c>
      <c r="E243" s="279">
        <v>0</v>
      </c>
      <c r="F243" s="279">
        <v>0</v>
      </c>
      <c r="G243" s="277">
        <v>0</v>
      </c>
      <c r="H243" s="277">
        <v>0</v>
      </c>
      <c r="I243" s="277">
        <v>0</v>
      </c>
      <c r="J243" s="277">
        <v>0</v>
      </c>
      <c r="K243" s="280">
        <f t="shared" si="48"/>
        <v>1004885.33</v>
      </c>
      <c r="L243" s="245"/>
      <c r="M243" s="281">
        <v>2695</v>
      </c>
      <c r="N243" s="277" t="s">
        <v>1124</v>
      </c>
      <c r="O243" s="282">
        <v>85.491460808795253</v>
      </c>
      <c r="P243" s="283">
        <f t="shared" si="49"/>
        <v>118.6317312167931</v>
      </c>
      <c r="Q243" s="284">
        <v>37</v>
      </c>
      <c r="R243" s="285">
        <f t="shared" si="50"/>
        <v>99.08</v>
      </c>
      <c r="S243" s="285">
        <v>0</v>
      </c>
      <c r="T243" s="273">
        <f t="shared" si="51"/>
        <v>0</v>
      </c>
      <c r="U243" s="274"/>
      <c r="V243" s="321"/>
      <c r="W243" s="357">
        <f t="shared" si="52"/>
        <v>0</v>
      </c>
      <c r="X243" s="138">
        <v>2695</v>
      </c>
      <c r="Y243" s="265" t="s">
        <v>181</v>
      </c>
      <c r="AA243" s="273">
        <v>0</v>
      </c>
      <c r="AD243" s="304">
        <f t="shared" si="53"/>
        <v>0</v>
      </c>
      <c r="AH243" s="380"/>
      <c r="AJ243" s="380"/>
    </row>
    <row r="244" spans="1:36" hidden="1" x14ac:dyDescent="0.45">
      <c r="A244" s="264">
        <v>2702</v>
      </c>
      <c r="B244" s="265" t="s">
        <v>182</v>
      </c>
      <c r="C244" s="266">
        <v>2087</v>
      </c>
      <c r="D244" s="267">
        <v>845610.78</v>
      </c>
      <c r="E244" s="267">
        <v>0</v>
      </c>
      <c r="F244" s="267">
        <v>0</v>
      </c>
      <c r="G244" s="265">
        <v>0</v>
      </c>
      <c r="H244" s="265">
        <v>0</v>
      </c>
      <c r="I244" s="265">
        <v>0</v>
      </c>
      <c r="J244" s="265">
        <v>0</v>
      </c>
      <c r="K244" s="268">
        <f t="shared" si="48"/>
        <v>845610.78</v>
      </c>
      <c r="L244" s="245"/>
      <c r="M244" s="269">
        <v>2702</v>
      </c>
      <c r="N244" s="265" t="s">
        <v>1125</v>
      </c>
      <c r="O244" s="270">
        <v>106.55571035879318</v>
      </c>
      <c r="P244" s="271">
        <f t="shared" si="49"/>
        <v>19.5859986571595</v>
      </c>
      <c r="Q244" s="272"/>
      <c r="R244" s="265">
        <f t="shared" si="50"/>
        <v>405.18</v>
      </c>
      <c r="S244" s="265">
        <v>0</v>
      </c>
      <c r="T244" s="273">
        <f t="shared" si="51"/>
        <v>0</v>
      </c>
      <c r="U244" s="274"/>
      <c r="V244" s="321"/>
      <c r="W244" s="357">
        <f t="shared" si="52"/>
        <v>0</v>
      </c>
      <c r="X244" s="138">
        <v>2702</v>
      </c>
      <c r="Y244" s="265" t="s">
        <v>182</v>
      </c>
      <c r="AA244" s="273">
        <v>0</v>
      </c>
      <c r="AD244" s="304">
        <f t="shared" si="53"/>
        <v>0</v>
      </c>
      <c r="AH244" s="380"/>
      <c r="AJ244" s="380"/>
    </row>
    <row r="245" spans="1:36" hidden="1" x14ac:dyDescent="0.45">
      <c r="A245" s="264">
        <v>2730</v>
      </c>
      <c r="B245" s="265" t="s">
        <v>183</v>
      </c>
      <c r="C245" s="266">
        <v>734</v>
      </c>
      <c r="D245" s="267">
        <v>304240.13</v>
      </c>
      <c r="E245" s="267">
        <v>0</v>
      </c>
      <c r="F245" s="267">
        <v>638.26</v>
      </c>
      <c r="G245" s="265">
        <v>48.6</v>
      </c>
      <c r="H245" s="265">
        <v>0</v>
      </c>
      <c r="I245" s="265">
        <v>0</v>
      </c>
      <c r="J245" s="265">
        <v>0</v>
      </c>
      <c r="K245" s="268">
        <f t="shared" si="48"/>
        <v>303553.27</v>
      </c>
      <c r="L245" s="245"/>
      <c r="M245" s="269">
        <v>2730</v>
      </c>
      <c r="N245" s="265" t="s">
        <v>1126</v>
      </c>
      <c r="O245" s="270">
        <v>42.729394073493779</v>
      </c>
      <c r="P245" s="271">
        <f t="shared" si="49"/>
        <v>17.177870548258497</v>
      </c>
      <c r="Q245" s="272"/>
      <c r="R245" s="265">
        <f t="shared" si="50"/>
        <v>413.56</v>
      </c>
      <c r="S245" s="265">
        <v>0</v>
      </c>
      <c r="T245" s="273">
        <f t="shared" si="51"/>
        <v>0</v>
      </c>
      <c r="U245" s="274"/>
      <c r="V245" s="321"/>
      <c r="W245" s="357">
        <f t="shared" si="52"/>
        <v>0</v>
      </c>
      <c r="X245" s="138">
        <v>2730</v>
      </c>
      <c r="Y245" s="265" t="s">
        <v>183</v>
      </c>
      <c r="AA245" s="273">
        <v>0</v>
      </c>
      <c r="AD245" s="304">
        <f t="shared" si="53"/>
        <v>0</v>
      </c>
      <c r="AH245" s="380"/>
      <c r="AJ245" s="380"/>
    </row>
    <row r="246" spans="1:36" hidden="1" x14ac:dyDescent="0.45">
      <c r="A246" s="264">
        <v>2737</v>
      </c>
      <c r="B246" s="265" t="s">
        <v>184</v>
      </c>
      <c r="C246" s="266">
        <v>247</v>
      </c>
      <c r="D246" s="267">
        <v>96078.38</v>
      </c>
      <c r="E246" s="267">
        <v>0</v>
      </c>
      <c r="F246" s="267">
        <v>0</v>
      </c>
      <c r="G246" s="265">
        <v>0</v>
      </c>
      <c r="H246" s="265">
        <v>0</v>
      </c>
      <c r="I246" s="265">
        <v>0</v>
      </c>
      <c r="J246" s="265">
        <v>0</v>
      </c>
      <c r="K246" s="268">
        <f t="shared" si="48"/>
        <v>96078.38</v>
      </c>
      <c r="L246" s="245"/>
      <c r="M246" s="269">
        <v>2737</v>
      </c>
      <c r="N246" s="265" t="s">
        <v>1127</v>
      </c>
      <c r="O246" s="270">
        <v>54.747504292591316</v>
      </c>
      <c r="P246" s="271">
        <f t="shared" si="49"/>
        <v>4.5116211814869009</v>
      </c>
      <c r="Q246" s="272"/>
      <c r="R246" s="265">
        <f t="shared" si="50"/>
        <v>388.98</v>
      </c>
      <c r="S246" s="265">
        <v>0</v>
      </c>
      <c r="T246" s="273">
        <f t="shared" si="51"/>
        <v>0</v>
      </c>
      <c r="U246" s="274"/>
      <c r="V246" s="321"/>
      <c r="W246" s="357">
        <f t="shared" si="52"/>
        <v>0</v>
      </c>
      <c r="X246" s="138">
        <v>2737</v>
      </c>
      <c r="Y246" s="265" t="s">
        <v>184</v>
      </c>
      <c r="AA246" s="273">
        <v>0</v>
      </c>
      <c r="AD246" s="304">
        <f t="shared" si="53"/>
        <v>0</v>
      </c>
      <c r="AH246" s="380"/>
      <c r="AJ246" s="380"/>
    </row>
    <row r="247" spans="1:36" ht="18.600000000000001" hidden="1" x14ac:dyDescent="0.45">
      <c r="A247" s="276">
        <v>2758</v>
      </c>
      <c r="B247" s="277" t="s">
        <v>186</v>
      </c>
      <c r="C247" s="278">
        <v>4509</v>
      </c>
      <c r="D247" s="279">
        <v>1973630.02</v>
      </c>
      <c r="E247" s="279">
        <v>26557.77</v>
      </c>
      <c r="F247" s="279">
        <v>0</v>
      </c>
      <c r="G247" s="277">
        <v>0</v>
      </c>
      <c r="H247" s="277">
        <v>0</v>
      </c>
      <c r="I247" s="277">
        <v>0</v>
      </c>
      <c r="J247" s="277">
        <v>0</v>
      </c>
      <c r="K247" s="280">
        <f t="shared" si="48"/>
        <v>1947072.25</v>
      </c>
      <c r="L247" s="245"/>
      <c r="M247" s="281">
        <v>2758</v>
      </c>
      <c r="N247" s="277" t="s">
        <v>1128</v>
      </c>
      <c r="O247" s="282">
        <v>69.644554328332802</v>
      </c>
      <c r="P247" s="283">
        <f t="shared" si="49"/>
        <v>64.743037606971214</v>
      </c>
      <c r="Q247" s="284">
        <v>64</v>
      </c>
      <c r="R247" s="285">
        <f t="shared" si="50"/>
        <v>431.82</v>
      </c>
      <c r="S247" s="285">
        <v>0</v>
      </c>
      <c r="T247" s="273">
        <f t="shared" si="51"/>
        <v>0</v>
      </c>
      <c r="U247" s="274"/>
      <c r="V247" s="321"/>
      <c r="W247" s="357">
        <f t="shared" si="52"/>
        <v>0</v>
      </c>
      <c r="X247" s="138">
        <v>2758</v>
      </c>
      <c r="Y247" s="265" t="s">
        <v>186</v>
      </c>
      <c r="AA247" s="273">
        <v>0</v>
      </c>
      <c r="AD247" s="304">
        <f t="shared" si="53"/>
        <v>0</v>
      </c>
      <c r="AH247" s="380"/>
      <c r="AJ247" s="380"/>
    </row>
    <row r="248" spans="1:36" ht="18.600000000000001" hidden="1" x14ac:dyDescent="0.45">
      <c r="A248" s="276">
        <v>2793</v>
      </c>
      <c r="B248" s="277" t="s">
        <v>187</v>
      </c>
      <c r="C248" s="278">
        <v>22471</v>
      </c>
      <c r="D248" s="279">
        <v>4437156.8</v>
      </c>
      <c r="E248" s="279">
        <v>0</v>
      </c>
      <c r="F248" s="279">
        <v>0</v>
      </c>
      <c r="G248" s="277">
        <v>0</v>
      </c>
      <c r="H248" s="277">
        <v>0</v>
      </c>
      <c r="I248" s="277">
        <v>0</v>
      </c>
      <c r="J248" s="277">
        <v>0</v>
      </c>
      <c r="K248" s="280">
        <f t="shared" si="48"/>
        <v>4437156.8</v>
      </c>
      <c r="L248" s="245"/>
      <c r="M248" s="281">
        <v>2793</v>
      </c>
      <c r="N248" s="277" t="s">
        <v>1129</v>
      </c>
      <c r="O248" s="282">
        <v>86.714603085056766</v>
      </c>
      <c r="P248" s="283">
        <f t="shared" si="49"/>
        <v>259.13743706995473</v>
      </c>
      <c r="Q248" s="284">
        <v>18</v>
      </c>
      <c r="R248" s="285">
        <f t="shared" si="50"/>
        <v>197.46</v>
      </c>
      <c r="S248" s="285">
        <v>0</v>
      </c>
      <c r="T248" s="273">
        <f t="shared" si="51"/>
        <v>0</v>
      </c>
      <c r="U248" s="274"/>
      <c r="V248" s="321"/>
      <c r="W248" s="357">
        <f t="shared" si="52"/>
        <v>0</v>
      </c>
      <c r="X248" s="138">
        <v>2793</v>
      </c>
      <c r="Y248" s="265" t="s">
        <v>187</v>
      </c>
      <c r="AA248" s="273">
        <v>0</v>
      </c>
      <c r="AD248" s="304">
        <f t="shared" si="53"/>
        <v>0</v>
      </c>
      <c r="AH248" s="380"/>
      <c r="AJ248" s="380"/>
    </row>
    <row r="249" spans="1:36" hidden="1" x14ac:dyDescent="0.45">
      <c r="A249" s="264">
        <v>1376</v>
      </c>
      <c r="B249" s="265" t="s">
        <v>96</v>
      </c>
      <c r="C249" s="266">
        <v>3792</v>
      </c>
      <c r="D249" s="267">
        <v>2206356.0499999998</v>
      </c>
      <c r="E249" s="267">
        <v>0</v>
      </c>
      <c r="F249" s="267">
        <v>0</v>
      </c>
      <c r="G249" s="265">
        <v>0</v>
      </c>
      <c r="H249" s="265">
        <v>0</v>
      </c>
      <c r="I249" s="265">
        <v>0</v>
      </c>
      <c r="J249" s="265">
        <v>0</v>
      </c>
      <c r="K249" s="268">
        <f t="shared" si="48"/>
        <v>2206356.0499999998</v>
      </c>
      <c r="L249" s="245"/>
      <c r="M249" s="269">
        <v>1376</v>
      </c>
      <c r="N249" s="265" t="s">
        <v>1130</v>
      </c>
      <c r="O249" s="270">
        <v>83.429506230021147</v>
      </c>
      <c r="P249" s="271">
        <f t="shared" si="49"/>
        <v>45.45154551850257</v>
      </c>
      <c r="Q249" s="272"/>
      <c r="R249" s="265">
        <f t="shared" si="50"/>
        <v>581.84</v>
      </c>
      <c r="S249" s="265">
        <v>0</v>
      </c>
      <c r="T249" s="273">
        <f t="shared" si="51"/>
        <v>0</v>
      </c>
      <c r="U249" s="274"/>
      <c r="V249" s="321"/>
      <c r="W249" s="357">
        <f t="shared" si="52"/>
        <v>0</v>
      </c>
      <c r="X249" s="138">
        <v>1376</v>
      </c>
      <c r="Y249" s="265" t="s">
        <v>96</v>
      </c>
      <c r="AA249" s="273">
        <v>0</v>
      </c>
      <c r="AD249" s="304">
        <f t="shared" si="53"/>
        <v>0</v>
      </c>
      <c r="AH249" s="380"/>
      <c r="AJ249" s="380"/>
    </row>
    <row r="250" spans="1:36" hidden="1" x14ac:dyDescent="0.45">
      <c r="A250" s="264">
        <v>2800</v>
      </c>
      <c r="B250" s="265" t="s">
        <v>188</v>
      </c>
      <c r="C250" s="266">
        <v>1904</v>
      </c>
      <c r="D250" s="267">
        <v>967873.71</v>
      </c>
      <c r="E250" s="267">
        <v>0</v>
      </c>
      <c r="F250" s="267">
        <v>0</v>
      </c>
      <c r="G250" s="265">
        <v>0</v>
      </c>
      <c r="H250" s="265">
        <v>0</v>
      </c>
      <c r="I250" s="265">
        <v>0</v>
      </c>
      <c r="J250" s="265">
        <v>0</v>
      </c>
      <c r="K250" s="268">
        <f t="shared" si="48"/>
        <v>967873.71</v>
      </c>
      <c r="L250" s="245"/>
      <c r="M250" s="269">
        <v>2800</v>
      </c>
      <c r="N250" s="265" t="s">
        <v>1131</v>
      </c>
      <c r="O250" s="270">
        <v>142.08387694088543</v>
      </c>
      <c r="P250" s="271">
        <f t="shared" si="49"/>
        <v>13.400535240125569</v>
      </c>
      <c r="Q250" s="272"/>
      <c r="R250" s="265">
        <f t="shared" si="50"/>
        <v>508.34</v>
      </c>
      <c r="S250" s="265">
        <v>0</v>
      </c>
      <c r="T250" s="273">
        <f t="shared" si="51"/>
        <v>0</v>
      </c>
      <c r="U250" s="274"/>
      <c r="V250" s="321"/>
      <c r="W250" s="357">
        <f t="shared" si="52"/>
        <v>0</v>
      </c>
      <c r="X250" s="138">
        <v>2800</v>
      </c>
      <c r="Y250" s="265" t="s">
        <v>188</v>
      </c>
      <c r="AA250" s="273">
        <v>0</v>
      </c>
      <c r="AD250" s="304">
        <f t="shared" si="53"/>
        <v>0</v>
      </c>
      <c r="AH250" s="380"/>
      <c r="AJ250" s="380"/>
    </row>
    <row r="251" spans="1:36" hidden="1" x14ac:dyDescent="0.45">
      <c r="A251" s="264">
        <v>2814</v>
      </c>
      <c r="B251" s="265" t="s">
        <v>189</v>
      </c>
      <c r="C251" s="266">
        <v>993</v>
      </c>
      <c r="D251" s="267">
        <v>460750.71</v>
      </c>
      <c r="E251" s="267">
        <v>45</v>
      </c>
      <c r="F251" s="267">
        <v>0</v>
      </c>
      <c r="G251" s="265">
        <v>0</v>
      </c>
      <c r="H251" s="265">
        <v>0</v>
      </c>
      <c r="I251" s="265">
        <v>0</v>
      </c>
      <c r="J251" s="265">
        <v>0</v>
      </c>
      <c r="K251" s="268">
        <f t="shared" si="48"/>
        <v>460705.71</v>
      </c>
      <c r="L251" s="245"/>
      <c r="M251" s="269">
        <v>2814</v>
      </c>
      <c r="N251" s="265" t="s">
        <v>1132</v>
      </c>
      <c r="O251" s="270">
        <v>128.93898457335709</v>
      </c>
      <c r="P251" s="271">
        <f t="shared" si="49"/>
        <v>7.7013170476385584</v>
      </c>
      <c r="Q251" s="272"/>
      <c r="R251" s="265">
        <f t="shared" si="50"/>
        <v>463.95</v>
      </c>
      <c r="S251" s="265">
        <v>0</v>
      </c>
      <c r="T251" s="273">
        <f t="shared" si="51"/>
        <v>0</v>
      </c>
      <c r="U251" s="274"/>
      <c r="V251" s="321"/>
      <c r="W251" s="357">
        <f t="shared" si="52"/>
        <v>0</v>
      </c>
      <c r="X251" s="138">
        <v>2814</v>
      </c>
      <c r="Y251" s="265" t="s">
        <v>189</v>
      </c>
      <c r="AA251" s="273">
        <v>0</v>
      </c>
      <c r="AD251" s="304">
        <f t="shared" si="53"/>
        <v>0</v>
      </c>
      <c r="AH251" s="380"/>
      <c r="AJ251" s="380"/>
    </row>
    <row r="252" spans="1:36" hidden="1" x14ac:dyDescent="0.45">
      <c r="A252" s="264">
        <v>2828</v>
      </c>
      <c r="B252" s="265" t="s">
        <v>190</v>
      </c>
      <c r="C252" s="266">
        <v>1335</v>
      </c>
      <c r="D252" s="267">
        <v>617359.84</v>
      </c>
      <c r="E252" s="267">
        <v>4036.41</v>
      </c>
      <c r="F252" s="267">
        <v>0</v>
      </c>
      <c r="G252" s="265">
        <v>0</v>
      </c>
      <c r="H252" s="265">
        <v>0</v>
      </c>
      <c r="I252" s="265">
        <v>0</v>
      </c>
      <c r="J252" s="265">
        <v>0</v>
      </c>
      <c r="K252" s="268">
        <f t="shared" si="48"/>
        <v>613323.42999999993</v>
      </c>
      <c r="L252" s="245"/>
      <c r="M252" s="269">
        <v>2828</v>
      </c>
      <c r="N252" s="265" t="s">
        <v>1134</v>
      </c>
      <c r="O252" s="270">
        <v>107.25266442273092</v>
      </c>
      <c r="P252" s="271">
        <f t="shared" si="49"/>
        <v>12.447243219414721</v>
      </c>
      <c r="Q252" s="272"/>
      <c r="R252" s="265">
        <f t="shared" si="50"/>
        <v>459.42</v>
      </c>
      <c r="S252" s="265">
        <v>0</v>
      </c>
      <c r="T252" s="273">
        <f t="shared" si="51"/>
        <v>0</v>
      </c>
      <c r="U252" s="274"/>
      <c r="V252" s="321"/>
      <c r="W252" s="357">
        <f t="shared" si="52"/>
        <v>0</v>
      </c>
      <c r="X252" s="138">
        <v>2828</v>
      </c>
      <c r="Y252" s="265" t="s">
        <v>190</v>
      </c>
      <c r="AA252" s="273">
        <v>0</v>
      </c>
      <c r="AD252" s="304">
        <f t="shared" si="53"/>
        <v>0</v>
      </c>
      <c r="AH252" s="380"/>
      <c r="AJ252" s="380"/>
    </row>
    <row r="253" spans="1:36" ht="18.600000000000001" hidden="1" x14ac:dyDescent="0.45">
      <c r="A253" s="276">
        <v>2835</v>
      </c>
      <c r="B253" s="277" t="s">
        <v>191</v>
      </c>
      <c r="C253" s="278">
        <v>4725</v>
      </c>
      <c r="D253" s="279">
        <v>1198983.06</v>
      </c>
      <c r="E253" s="279">
        <v>0</v>
      </c>
      <c r="F253" s="279">
        <v>0</v>
      </c>
      <c r="G253" s="277">
        <v>0</v>
      </c>
      <c r="H253" s="277">
        <v>0</v>
      </c>
      <c r="I253" s="277">
        <v>0</v>
      </c>
      <c r="J253" s="277">
        <v>0</v>
      </c>
      <c r="K253" s="280">
        <f t="shared" si="48"/>
        <v>1198983.06</v>
      </c>
      <c r="L253" s="245"/>
      <c r="M253" s="281">
        <v>2835</v>
      </c>
      <c r="N253" s="277" t="s">
        <v>1135</v>
      </c>
      <c r="O253" s="282">
        <v>26.71961916720463</v>
      </c>
      <c r="P253" s="283">
        <f t="shared" si="49"/>
        <v>176.83635273512482</v>
      </c>
      <c r="Q253" s="284">
        <v>29</v>
      </c>
      <c r="R253" s="285">
        <f t="shared" si="50"/>
        <v>253.75</v>
      </c>
      <c r="S253" s="285">
        <v>0</v>
      </c>
      <c r="T253" s="273">
        <f t="shared" si="51"/>
        <v>0</v>
      </c>
      <c r="U253" s="274"/>
      <c r="V253" s="321"/>
      <c r="W253" s="357">
        <f t="shared" si="52"/>
        <v>0</v>
      </c>
      <c r="X253" s="138">
        <v>2835</v>
      </c>
      <c r="Y253" s="265" t="s">
        <v>191</v>
      </c>
      <c r="AA253" s="273">
        <v>0</v>
      </c>
      <c r="AD253" s="304">
        <f t="shared" si="53"/>
        <v>0</v>
      </c>
      <c r="AH253" s="380"/>
      <c r="AJ253" s="380"/>
    </row>
    <row r="254" spans="1:36" ht="18.600000000000001" hidden="1" x14ac:dyDescent="0.45">
      <c r="A254" s="276">
        <v>2842</v>
      </c>
      <c r="B254" s="277" t="s">
        <v>192</v>
      </c>
      <c r="C254" s="278">
        <v>530</v>
      </c>
      <c r="D254" s="279">
        <v>94735.15</v>
      </c>
      <c r="E254" s="279">
        <v>0</v>
      </c>
      <c r="F254" s="279">
        <v>0</v>
      </c>
      <c r="G254" s="277">
        <v>0</v>
      </c>
      <c r="H254" s="277">
        <v>0</v>
      </c>
      <c r="I254" s="277">
        <v>0</v>
      </c>
      <c r="J254" s="277">
        <v>0</v>
      </c>
      <c r="K254" s="280">
        <f t="shared" si="48"/>
        <v>94735.15</v>
      </c>
      <c r="L254" s="245"/>
      <c r="M254" s="281">
        <v>2842</v>
      </c>
      <c r="N254" s="277" t="s">
        <v>1136</v>
      </c>
      <c r="O254" s="282">
        <v>10.454697810530398</v>
      </c>
      <c r="P254" s="283">
        <f t="shared" si="49"/>
        <v>50.694913387755925</v>
      </c>
      <c r="Q254" s="284">
        <v>74</v>
      </c>
      <c r="R254" s="285">
        <f t="shared" si="50"/>
        <v>178.75</v>
      </c>
      <c r="S254" s="285">
        <v>0</v>
      </c>
      <c r="T254" s="273">
        <f t="shared" si="51"/>
        <v>0</v>
      </c>
      <c r="U254" s="274"/>
      <c r="V254" s="321"/>
      <c r="W254" s="357">
        <f t="shared" si="52"/>
        <v>0</v>
      </c>
      <c r="X254" s="138">
        <v>2842</v>
      </c>
      <c r="Y254" s="265" t="s">
        <v>192</v>
      </c>
      <c r="AA254" s="273">
        <v>0</v>
      </c>
      <c r="AD254" s="304">
        <f t="shared" si="53"/>
        <v>0</v>
      </c>
      <c r="AH254" s="380"/>
      <c r="AJ254" s="380"/>
    </row>
    <row r="255" spans="1:36" ht="18.600000000000001" hidden="1" x14ac:dyDescent="0.45">
      <c r="A255" s="276">
        <v>2849</v>
      </c>
      <c r="B255" s="277" t="s">
        <v>193</v>
      </c>
      <c r="C255" s="278">
        <v>6786</v>
      </c>
      <c r="D255" s="279">
        <v>1691402.37</v>
      </c>
      <c r="E255" s="279">
        <v>0</v>
      </c>
      <c r="F255" s="279">
        <v>0</v>
      </c>
      <c r="G255" s="277">
        <v>0</v>
      </c>
      <c r="H255" s="277">
        <v>0</v>
      </c>
      <c r="I255" s="277">
        <v>0</v>
      </c>
      <c r="J255" s="277">
        <v>0</v>
      </c>
      <c r="K255" s="280">
        <f t="shared" si="48"/>
        <v>1691402.37</v>
      </c>
      <c r="L255" s="245"/>
      <c r="M255" s="281">
        <v>2849</v>
      </c>
      <c r="N255" s="277" t="s">
        <v>1138</v>
      </c>
      <c r="O255" s="282">
        <v>106.05123857948377</v>
      </c>
      <c r="P255" s="283">
        <f t="shared" si="49"/>
        <v>63.987937254631852</v>
      </c>
      <c r="Q255" s="284">
        <v>66</v>
      </c>
      <c r="R255" s="285">
        <f t="shared" si="50"/>
        <v>249.25</v>
      </c>
      <c r="S255" s="285">
        <v>0</v>
      </c>
      <c r="T255" s="273">
        <f t="shared" si="51"/>
        <v>0</v>
      </c>
      <c r="U255" s="274"/>
      <c r="V255" s="321"/>
      <c r="W255" s="357">
        <f t="shared" si="52"/>
        <v>0</v>
      </c>
      <c r="X255" s="138">
        <v>2849</v>
      </c>
      <c r="Y255" s="265" t="s">
        <v>193</v>
      </c>
      <c r="AA255" s="273">
        <v>0</v>
      </c>
      <c r="AD255" s="304">
        <f t="shared" si="53"/>
        <v>0</v>
      </c>
      <c r="AH255" s="380"/>
      <c r="AJ255" s="380"/>
    </row>
    <row r="256" spans="1:36" hidden="1" x14ac:dyDescent="0.45">
      <c r="A256" s="264">
        <v>2863</v>
      </c>
      <c r="B256" s="265" t="s">
        <v>195</v>
      </c>
      <c r="C256" s="266">
        <v>237</v>
      </c>
      <c r="D256" s="267">
        <v>135551.04000000001</v>
      </c>
      <c r="E256" s="267">
        <v>0</v>
      </c>
      <c r="F256" s="267">
        <v>0</v>
      </c>
      <c r="G256" s="265">
        <v>0</v>
      </c>
      <c r="H256" s="265">
        <v>0</v>
      </c>
      <c r="I256" s="265">
        <v>0</v>
      </c>
      <c r="J256" s="265">
        <v>0</v>
      </c>
      <c r="K256" s="268">
        <f t="shared" si="48"/>
        <v>135551.04000000001</v>
      </c>
      <c r="L256" s="245"/>
      <c r="M256" s="269">
        <v>2863</v>
      </c>
      <c r="N256" s="265" t="s">
        <v>1140</v>
      </c>
      <c r="O256" s="270">
        <v>69.740927530085074</v>
      </c>
      <c r="P256" s="271">
        <f t="shared" si="49"/>
        <v>3.3982914823976516</v>
      </c>
      <c r="Q256" s="272"/>
      <c r="R256" s="265">
        <f t="shared" si="50"/>
        <v>571.95000000000005</v>
      </c>
      <c r="S256" s="265">
        <v>0</v>
      </c>
      <c r="T256" s="273">
        <f t="shared" si="51"/>
        <v>0</v>
      </c>
      <c r="U256" s="274"/>
      <c r="V256" s="321"/>
      <c r="W256" s="357">
        <f t="shared" si="52"/>
        <v>0</v>
      </c>
      <c r="X256" s="138">
        <v>2863</v>
      </c>
      <c r="Y256" s="265" t="s">
        <v>195</v>
      </c>
      <c r="AA256" s="273">
        <v>0</v>
      </c>
      <c r="AD256" s="304">
        <f t="shared" si="53"/>
        <v>0</v>
      </c>
      <c r="AH256" s="380"/>
      <c r="AJ256" s="380"/>
    </row>
    <row r="257" spans="1:36" hidden="1" x14ac:dyDescent="0.45">
      <c r="A257" s="264">
        <v>3862</v>
      </c>
      <c r="B257" s="265" t="s">
        <v>257</v>
      </c>
      <c r="C257" s="266">
        <v>378</v>
      </c>
      <c r="D257" s="267">
        <v>198614.69</v>
      </c>
      <c r="E257" s="267">
        <v>0</v>
      </c>
      <c r="F257" s="267">
        <v>0</v>
      </c>
      <c r="G257" s="265">
        <v>0</v>
      </c>
      <c r="H257" s="265">
        <v>0</v>
      </c>
      <c r="I257" s="265">
        <v>0</v>
      </c>
      <c r="J257" s="265">
        <v>0</v>
      </c>
      <c r="K257" s="268">
        <f t="shared" si="48"/>
        <v>198614.69</v>
      </c>
      <c r="L257" s="245"/>
      <c r="M257" s="269">
        <v>3862</v>
      </c>
      <c r="N257" s="265" t="s">
        <v>1141</v>
      </c>
      <c r="O257" s="270">
        <v>10.14</v>
      </c>
      <c r="P257" s="271">
        <f t="shared" si="49"/>
        <v>37.278106508875737</v>
      </c>
      <c r="Q257" s="272"/>
      <c r="R257" s="265">
        <f t="shared" si="50"/>
        <v>525.44000000000005</v>
      </c>
      <c r="S257" s="265">
        <v>0</v>
      </c>
      <c r="T257" s="273">
        <f t="shared" si="51"/>
        <v>0</v>
      </c>
      <c r="U257" s="274"/>
      <c r="V257" s="321"/>
      <c r="W257" s="357">
        <f t="shared" si="52"/>
        <v>0</v>
      </c>
      <c r="X257" s="138">
        <v>3862</v>
      </c>
      <c r="Y257" s="265" t="s">
        <v>257</v>
      </c>
      <c r="AA257" s="273">
        <v>0</v>
      </c>
      <c r="AD257" s="304">
        <f t="shared" si="53"/>
        <v>0</v>
      </c>
      <c r="AH257" s="380"/>
      <c r="AJ257" s="380"/>
    </row>
    <row r="258" spans="1:36" hidden="1" x14ac:dyDescent="0.45">
      <c r="A258" s="264">
        <v>2885</v>
      </c>
      <c r="B258" s="265" t="s">
        <v>197</v>
      </c>
      <c r="C258" s="266">
        <v>1975</v>
      </c>
      <c r="D258" s="267">
        <v>721202.35</v>
      </c>
      <c r="E258" s="267">
        <v>0</v>
      </c>
      <c r="F258" s="267">
        <v>0</v>
      </c>
      <c r="G258" s="265">
        <v>0</v>
      </c>
      <c r="H258" s="265">
        <v>0</v>
      </c>
      <c r="I258" s="265">
        <v>0</v>
      </c>
      <c r="J258" s="265">
        <v>0</v>
      </c>
      <c r="K258" s="268">
        <f t="shared" si="48"/>
        <v>721202.35</v>
      </c>
      <c r="L258" s="245"/>
      <c r="M258" s="269">
        <v>2885</v>
      </c>
      <c r="N258" s="265" t="s">
        <v>1142</v>
      </c>
      <c r="O258" s="270">
        <v>54.69</v>
      </c>
      <c r="P258" s="271">
        <f t="shared" si="49"/>
        <v>36.112634850978246</v>
      </c>
      <c r="Q258" s="272"/>
      <c r="R258" s="265">
        <f t="shared" si="50"/>
        <v>365.17</v>
      </c>
      <c r="S258" s="265">
        <v>0</v>
      </c>
      <c r="T258" s="273">
        <f t="shared" si="51"/>
        <v>0</v>
      </c>
      <c r="U258" s="274"/>
      <c r="V258" s="321"/>
      <c r="W258" s="357">
        <f t="shared" si="52"/>
        <v>0</v>
      </c>
      <c r="X258" s="138">
        <v>2885</v>
      </c>
      <c r="Y258" s="265" t="s">
        <v>197</v>
      </c>
      <c r="AA258" s="273">
        <v>0</v>
      </c>
      <c r="AD258" s="304">
        <f t="shared" si="53"/>
        <v>0</v>
      </c>
      <c r="AH258" s="380"/>
      <c r="AJ258" s="380"/>
    </row>
    <row r="259" spans="1:36" hidden="1" x14ac:dyDescent="0.45">
      <c r="A259" s="264">
        <v>2884</v>
      </c>
      <c r="B259" s="265" t="s">
        <v>196</v>
      </c>
      <c r="C259" s="266">
        <v>1408</v>
      </c>
      <c r="D259" s="267">
        <v>715012.84</v>
      </c>
      <c r="E259" s="267">
        <v>0</v>
      </c>
      <c r="F259" s="267">
        <v>0</v>
      </c>
      <c r="G259" s="265">
        <v>0</v>
      </c>
      <c r="H259" s="265">
        <v>0</v>
      </c>
      <c r="I259" s="265">
        <v>0</v>
      </c>
      <c r="J259" s="265">
        <v>0</v>
      </c>
      <c r="K259" s="268">
        <f t="shared" si="48"/>
        <v>715012.84</v>
      </c>
      <c r="L259" s="245"/>
      <c r="M259" s="269">
        <v>2884</v>
      </c>
      <c r="N259" s="265" t="s">
        <v>1143</v>
      </c>
      <c r="O259" s="270">
        <v>95.312766202268122</v>
      </c>
      <c r="P259" s="271">
        <f t="shared" si="49"/>
        <v>14.772417757889965</v>
      </c>
      <c r="Q259" s="272"/>
      <c r="R259" s="265">
        <f t="shared" si="50"/>
        <v>507.82</v>
      </c>
      <c r="S259" s="265">
        <v>0</v>
      </c>
      <c r="T259" s="273">
        <f t="shared" si="51"/>
        <v>0</v>
      </c>
      <c r="U259" s="274"/>
      <c r="V259" s="321"/>
      <c r="W259" s="357">
        <f t="shared" si="52"/>
        <v>0</v>
      </c>
      <c r="X259" s="138">
        <v>2884</v>
      </c>
      <c r="Y259" s="265" t="s">
        <v>196</v>
      </c>
      <c r="AA259" s="273">
        <v>0</v>
      </c>
      <c r="AD259" s="304">
        <f t="shared" si="53"/>
        <v>0</v>
      </c>
      <c r="AH259" s="380"/>
      <c r="AJ259" s="380"/>
    </row>
    <row r="260" spans="1:36" hidden="1" x14ac:dyDescent="0.45">
      <c r="A260" s="264">
        <v>2898</v>
      </c>
      <c r="B260" s="265" t="s">
        <v>199</v>
      </c>
      <c r="C260" s="266">
        <v>1571</v>
      </c>
      <c r="D260" s="267">
        <v>499727.75</v>
      </c>
      <c r="E260" s="267">
        <v>13437.09</v>
      </c>
      <c r="F260" s="267">
        <v>0</v>
      </c>
      <c r="G260" s="265">
        <v>0</v>
      </c>
      <c r="H260" s="265">
        <v>0</v>
      </c>
      <c r="I260" s="265">
        <v>0</v>
      </c>
      <c r="J260" s="265">
        <v>0</v>
      </c>
      <c r="K260" s="268">
        <f t="shared" si="48"/>
        <v>486290.66</v>
      </c>
      <c r="L260" s="245"/>
      <c r="M260" s="269">
        <v>2898</v>
      </c>
      <c r="N260" s="265" t="s">
        <v>1145</v>
      </c>
      <c r="O260" s="270">
        <v>77.898066683324402</v>
      </c>
      <c r="P260" s="271">
        <f t="shared" si="49"/>
        <v>20.167381128809236</v>
      </c>
      <c r="Q260" s="272"/>
      <c r="R260" s="265">
        <f t="shared" si="50"/>
        <v>309.54000000000002</v>
      </c>
      <c r="S260" s="265">
        <v>0</v>
      </c>
      <c r="T260" s="273">
        <f t="shared" si="51"/>
        <v>0</v>
      </c>
      <c r="U260" s="274"/>
      <c r="V260" s="321"/>
      <c r="W260" s="357">
        <f t="shared" si="52"/>
        <v>0</v>
      </c>
      <c r="X260" s="138">
        <v>2898</v>
      </c>
      <c r="Y260" s="265" t="s">
        <v>199</v>
      </c>
      <c r="AA260" s="273">
        <v>0</v>
      </c>
      <c r="AD260" s="304">
        <f t="shared" si="53"/>
        <v>0</v>
      </c>
      <c r="AH260" s="380"/>
      <c r="AJ260" s="380"/>
    </row>
    <row r="261" spans="1:36" hidden="1" x14ac:dyDescent="0.45">
      <c r="A261" s="264">
        <v>2912</v>
      </c>
      <c r="B261" s="265" t="s">
        <v>200</v>
      </c>
      <c r="C261" s="266">
        <v>978</v>
      </c>
      <c r="D261" s="267">
        <v>370160.81</v>
      </c>
      <c r="E261" s="267">
        <v>0</v>
      </c>
      <c r="F261" s="267">
        <v>0</v>
      </c>
      <c r="G261" s="265">
        <v>0</v>
      </c>
      <c r="H261" s="265">
        <v>0</v>
      </c>
      <c r="I261" s="265">
        <v>0</v>
      </c>
      <c r="J261" s="265">
        <v>0</v>
      </c>
      <c r="K261" s="268">
        <f t="shared" ref="K261:K324" si="54">D261-E261-F261-G261-I261-J261</f>
        <v>370160.81</v>
      </c>
      <c r="L261" s="245"/>
      <c r="M261" s="269">
        <v>2912</v>
      </c>
      <c r="N261" s="265" t="s">
        <v>1147</v>
      </c>
      <c r="O261" s="270">
        <v>142.82917646087162</v>
      </c>
      <c r="P261" s="271">
        <f t="shared" ref="P261:P324" si="55">C261/O261</f>
        <v>6.8473404680585368</v>
      </c>
      <c r="Q261" s="272"/>
      <c r="R261" s="265">
        <f t="shared" ref="R261:R324" si="56">ROUND((K261/C261),2)</f>
        <v>378.49</v>
      </c>
      <c r="S261" s="265">
        <v>0</v>
      </c>
      <c r="T261" s="273">
        <f t="shared" ref="T261:T324" si="57">S261*C261</f>
        <v>0</v>
      </c>
      <c r="U261" s="274"/>
      <c r="V261" s="321"/>
      <c r="W261" s="357">
        <f t="shared" si="52"/>
        <v>0</v>
      </c>
      <c r="X261" s="138">
        <v>2912</v>
      </c>
      <c r="Y261" s="265" t="s">
        <v>200</v>
      </c>
      <c r="AA261" s="273">
        <v>0</v>
      </c>
      <c r="AD261" s="304">
        <f t="shared" si="53"/>
        <v>0</v>
      </c>
      <c r="AH261" s="380"/>
      <c r="AJ261" s="380"/>
    </row>
    <row r="262" spans="1:36" hidden="1" x14ac:dyDescent="0.45">
      <c r="A262" s="264">
        <v>2961</v>
      </c>
      <c r="B262" s="265" t="s">
        <v>202</v>
      </c>
      <c r="C262" s="266">
        <v>424</v>
      </c>
      <c r="D262" s="267">
        <v>171820.4</v>
      </c>
      <c r="E262" s="267">
        <v>0</v>
      </c>
      <c r="F262" s="267">
        <v>0</v>
      </c>
      <c r="G262" s="265">
        <v>0</v>
      </c>
      <c r="H262" s="265">
        <v>0</v>
      </c>
      <c r="I262" s="265">
        <v>0</v>
      </c>
      <c r="J262" s="265">
        <v>0</v>
      </c>
      <c r="K262" s="268">
        <f t="shared" si="54"/>
        <v>171820.4</v>
      </c>
      <c r="L262" s="245"/>
      <c r="M262" s="269">
        <v>2961</v>
      </c>
      <c r="N262" s="265" t="s">
        <v>1149</v>
      </c>
      <c r="O262" s="270">
        <v>87.71734335749818</v>
      </c>
      <c r="P262" s="271">
        <f t="shared" si="55"/>
        <v>4.8337077226787217</v>
      </c>
      <c r="Q262" s="272"/>
      <c r="R262" s="265">
        <f t="shared" si="56"/>
        <v>405.24</v>
      </c>
      <c r="S262" s="265">
        <v>0</v>
      </c>
      <c r="T262" s="273">
        <f t="shared" si="57"/>
        <v>0</v>
      </c>
      <c r="U262" s="274"/>
      <c r="V262" s="321"/>
      <c r="W262" s="357">
        <f t="shared" ref="W262:W325" si="58">M262-X262</f>
        <v>0</v>
      </c>
      <c r="X262" s="138">
        <v>2961</v>
      </c>
      <c r="Y262" s="265" t="s">
        <v>202</v>
      </c>
      <c r="AA262" s="273">
        <v>0</v>
      </c>
      <c r="AD262" s="304">
        <f t="shared" si="53"/>
        <v>0</v>
      </c>
      <c r="AH262" s="380"/>
      <c r="AJ262" s="380"/>
    </row>
    <row r="263" spans="1:36" hidden="1" x14ac:dyDescent="0.45">
      <c r="A263" s="264">
        <v>3087</v>
      </c>
      <c r="B263" s="265" t="s">
        <v>203</v>
      </c>
      <c r="C263" s="266">
        <v>105</v>
      </c>
      <c r="D263" s="267">
        <v>60029.39</v>
      </c>
      <c r="E263" s="267">
        <v>0</v>
      </c>
      <c r="F263" s="267">
        <v>0</v>
      </c>
      <c r="G263" s="265">
        <v>0</v>
      </c>
      <c r="H263" s="265">
        <v>0</v>
      </c>
      <c r="I263" s="265">
        <v>0</v>
      </c>
      <c r="J263" s="265">
        <v>0</v>
      </c>
      <c r="K263" s="268">
        <f t="shared" si="54"/>
        <v>60029.39</v>
      </c>
      <c r="L263" s="245"/>
      <c r="M263" s="269">
        <v>3087</v>
      </c>
      <c r="N263" s="265" t="s">
        <v>1150</v>
      </c>
      <c r="O263" s="270">
        <v>15.51</v>
      </c>
      <c r="P263" s="271">
        <f t="shared" si="55"/>
        <v>6.7698259187620895</v>
      </c>
      <c r="Q263" s="272"/>
      <c r="R263" s="265">
        <f t="shared" si="56"/>
        <v>571.71</v>
      </c>
      <c r="S263" s="265">
        <v>0</v>
      </c>
      <c r="T263" s="273">
        <f t="shared" si="57"/>
        <v>0</v>
      </c>
      <c r="U263" s="274"/>
      <c r="V263" s="321"/>
      <c r="W263" s="357">
        <f t="shared" si="58"/>
        <v>0</v>
      </c>
      <c r="X263" s="138">
        <v>3087</v>
      </c>
      <c r="Y263" s="265" t="s">
        <v>203</v>
      </c>
      <c r="AA263" s="273">
        <v>0</v>
      </c>
      <c r="AD263" s="304">
        <f t="shared" si="53"/>
        <v>0</v>
      </c>
      <c r="AH263" s="380"/>
      <c r="AJ263" s="380"/>
    </row>
    <row r="264" spans="1:36" ht="18.600000000000001" hidden="1" x14ac:dyDescent="0.45">
      <c r="A264" s="276">
        <v>3129</v>
      </c>
      <c r="B264" s="277" t="s">
        <v>206</v>
      </c>
      <c r="C264" s="278">
        <v>1340</v>
      </c>
      <c r="D264" s="279">
        <v>115021.48</v>
      </c>
      <c r="E264" s="279">
        <v>6534.65</v>
      </c>
      <c r="F264" s="279">
        <v>0</v>
      </c>
      <c r="G264" s="277">
        <v>0</v>
      </c>
      <c r="H264" s="277">
        <v>0</v>
      </c>
      <c r="I264" s="277">
        <v>0</v>
      </c>
      <c r="J264" s="277">
        <v>0</v>
      </c>
      <c r="K264" s="280">
        <f t="shared" si="54"/>
        <v>108486.83</v>
      </c>
      <c r="L264" s="245"/>
      <c r="M264" s="281">
        <v>3129</v>
      </c>
      <c r="N264" s="277" t="s">
        <v>1152</v>
      </c>
      <c r="O264" s="282">
        <v>2.9692513257822046</v>
      </c>
      <c r="P264" s="283">
        <f t="shared" si="55"/>
        <v>451.29221240542751</v>
      </c>
      <c r="Q264" s="284">
        <v>8</v>
      </c>
      <c r="R264" s="285">
        <f t="shared" si="56"/>
        <v>80.959999999999994</v>
      </c>
      <c r="S264" s="285">
        <v>0</v>
      </c>
      <c r="T264" s="273">
        <f t="shared" si="57"/>
        <v>0</v>
      </c>
      <c r="U264" s="274"/>
      <c r="V264" s="321"/>
      <c r="W264" s="357">
        <f t="shared" si="58"/>
        <v>0</v>
      </c>
      <c r="X264" s="138">
        <v>3129</v>
      </c>
      <c r="Y264" s="265" t="s">
        <v>206</v>
      </c>
      <c r="AA264" s="273">
        <v>0</v>
      </c>
      <c r="AD264" s="304">
        <f t="shared" si="53"/>
        <v>0</v>
      </c>
      <c r="AH264" s="380"/>
      <c r="AJ264" s="380"/>
    </row>
    <row r="265" spans="1:36" hidden="1" x14ac:dyDescent="0.45">
      <c r="A265" s="264">
        <v>3150</v>
      </c>
      <c r="B265" s="265" t="s">
        <v>207</v>
      </c>
      <c r="C265" s="266">
        <v>1566</v>
      </c>
      <c r="D265" s="267">
        <v>547488.71</v>
      </c>
      <c r="E265" s="267">
        <v>0</v>
      </c>
      <c r="F265" s="267">
        <v>0</v>
      </c>
      <c r="G265" s="265">
        <v>14222.34</v>
      </c>
      <c r="H265" s="265">
        <v>0</v>
      </c>
      <c r="I265" s="265">
        <v>0</v>
      </c>
      <c r="J265" s="265">
        <v>0</v>
      </c>
      <c r="K265" s="268">
        <f t="shared" si="54"/>
        <v>533266.37</v>
      </c>
      <c r="L265" s="245"/>
      <c r="M265" s="269">
        <v>3150</v>
      </c>
      <c r="N265" s="265" t="s">
        <v>1153</v>
      </c>
      <c r="O265" s="270">
        <v>97.872279451066944</v>
      </c>
      <c r="P265" s="271">
        <f t="shared" si="55"/>
        <v>16.000444750885265</v>
      </c>
      <c r="Q265" s="272"/>
      <c r="R265" s="265">
        <f t="shared" si="56"/>
        <v>340.53</v>
      </c>
      <c r="S265" s="265">
        <v>0</v>
      </c>
      <c r="T265" s="273">
        <f t="shared" si="57"/>
        <v>0</v>
      </c>
      <c r="U265" s="274"/>
      <c r="V265" s="321"/>
      <c r="W265" s="357">
        <f t="shared" si="58"/>
        <v>0</v>
      </c>
      <c r="X265" s="138">
        <v>3150</v>
      </c>
      <c r="Y265" s="265" t="s">
        <v>207</v>
      </c>
      <c r="AA265" s="273">
        <v>0</v>
      </c>
      <c r="AD265" s="304">
        <f t="shared" si="53"/>
        <v>0</v>
      </c>
      <c r="AH265" s="380"/>
      <c r="AJ265" s="380"/>
    </row>
    <row r="266" spans="1:36" hidden="1" x14ac:dyDescent="0.45">
      <c r="A266" s="264">
        <v>3171</v>
      </c>
      <c r="B266" s="265" t="s">
        <v>208</v>
      </c>
      <c r="C266" s="266">
        <v>1087</v>
      </c>
      <c r="D266" s="267">
        <v>333454.03999999998</v>
      </c>
      <c r="E266" s="267">
        <v>0</v>
      </c>
      <c r="F266" s="267">
        <v>522.82000000000005</v>
      </c>
      <c r="G266" s="265">
        <v>0</v>
      </c>
      <c r="H266" s="265">
        <v>0</v>
      </c>
      <c r="I266" s="265">
        <v>0</v>
      </c>
      <c r="J266" s="265">
        <v>0</v>
      </c>
      <c r="K266" s="268">
        <f t="shared" si="54"/>
        <v>332931.21999999997</v>
      </c>
      <c r="L266" s="245"/>
      <c r="M266" s="269">
        <v>3171</v>
      </c>
      <c r="N266" s="265" t="s">
        <v>1154</v>
      </c>
      <c r="O266" s="270">
        <v>73.652933455587444</v>
      </c>
      <c r="P266" s="271">
        <f t="shared" si="55"/>
        <v>14.758407425217607</v>
      </c>
      <c r="Q266" s="272"/>
      <c r="R266" s="265">
        <f t="shared" si="56"/>
        <v>306.27999999999997</v>
      </c>
      <c r="S266" s="265">
        <v>0</v>
      </c>
      <c r="T266" s="273">
        <f t="shared" si="57"/>
        <v>0</v>
      </c>
      <c r="U266" s="274"/>
      <c r="V266" s="321"/>
      <c r="W266" s="357">
        <f t="shared" si="58"/>
        <v>0</v>
      </c>
      <c r="X266" s="138">
        <v>3171</v>
      </c>
      <c r="Y266" s="265" t="s">
        <v>208</v>
      </c>
      <c r="AA266" s="273">
        <v>0</v>
      </c>
      <c r="AD266" s="304">
        <f t="shared" si="53"/>
        <v>0</v>
      </c>
      <c r="AH266" s="380"/>
      <c r="AJ266" s="380"/>
    </row>
    <row r="267" spans="1:36" hidden="1" x14ac:dyDescent="0.45">
      <c r="A267" s="264">
        <v>3213</v>
      </c>
      <c r="B267" s="265" t="s">
        <v>210</v>
      </c>
      <c r="C267" s="266">
        <v>515</v>
      </c>
      <c r="D267" s="267">
        <v>272485.99</v>
      </c>
      <c r="E267" s="267">
        <v>0</v>
      </c>
      <c r="F267" s="267">
        <v>0</v>
      </c>
      <c r="G267" s="265">
        <v>0</v>
      </c>
      <c r="H267" s="265">
        <v>0</v>
      </c>
      <c r="I267" s="265">
        <v>0</v>
      </c>
      <c r="J267" s="265">
        <v>0</v>
      </c>
      <c r="K267" s="268">
        <f t="shared" si="54"/>
        <v>272485.99</v>
      </c>
      <c r="L267" s="245"/>
      <c r="M267" s="269">
        <v>3213</v>
      </c>
      <c r="N267" s="265" t="s">
        <v>1156</v>
      </c>
      <c r="O267" s="270">
        <v>109.81491522788522</v>
      </c>
      <c r="P267" s="271">
        <f t="shared" si="55"/>
        <v>4.6897090338892911</v>
      </c>
      <c r="Q267" s="272"/>
      <c r="R267" s="265">
        <f t="shared" si="56"/>
        <v>529.1</v>
      </c>
      <c r="S267" s="265">
        <v>0</v>
      </c>
      <c r="T267" s="273">
        <f t="shared" si="57"/>
        <v>0</v>
      </c>
      <c r="U267" s="274"/>
      <c r="V267" s="321"/>
      <c r="W267" s="357">
        <f t="shared" si="58"/>
        <v>0</v>
      </c>
      <c r="X267" s="138">
        <v>3213</v>
      </c>
      <c r="Y267" s="265" t="s">
        <v>210</v>
      </c>
      <c r="AA267" s="273">
        <v>0</v>
      </c>
      <c r="AD267" s="304">
        <f t="shared" si="53"/>
        <v>0</v>
      </c>
      <c r="AH267" s="380"/>
      <c r="AJ267" s="380"/>
    </row>
    <row r="268" spans="1:36" hidden="1" x14ac:dyDescent="0.45">
      <c r="A268" s="264">
        <v>3220</v>
      </c>
      <c r="B268" s="265" t="s">
        <v>211</v>
      </c>
      <c r="C268" s="266">
        <v>1938</v>
      </c>
      <c r="D268" s="267">
        <v>953079.15</v>
      </c>
      <c r="E268" s="267">
        <v>0</v>
      </c>
      <c r="F268" s="267">
        <v>6925.91</v>
      </c>
      <c r="G268" s="265">
        <v>0</v>
      </c>
      <c r="H268" s="265">
        <v>0</v>
      </c>
      <c r="I268" s="265">
        <v>0</v>
      </c>
      <c r="J268" s="265">
        <v>0</v>
      </c>
      <c r="K268" s="268">
        <f t="shared" si="54"/>
        <v>946153.24</v>
      </c>
      <c r="L268" s="245"/>
      <c r="M268" s="269">
        <v>3220</v>
      </c>
      <c r="N268" s="265" t="s">
        <v>1157</v>
      </c>
      <c r="O268" s="270">
        <v>171.98462637452761</v>
      </c>
      <c r="P268" s="271">
        <f t="shared" si="55"/>
        <v>11.26844905183359</v>
      </c>
      <c r="Q268" s="272"/>
      <c r="R268" s="265">
        <f t="shared" si="56"/>
        <v>488.21</v>
      </c>
      <c r="S268" s="265">
        <v>0</v>
      </c>
      <c r="T268" s="273">
        <f t="shared" si="57"/>
        <v>0</v>
      </c>
      <c r="U268" s="274"/>
      <c r="V268" s="321"/>
      <c r="W268" s="357">
        <f t="shared" si="58"/>
        <v>0</v>
      </c>
      <c r="X268" s="138">
        <v>3220</v>
      </c>
      <c r="Y268" s="265" t="s">
        <v>211</v>
      </c>
      <c r="AA268" s="273">
        <v>0</v>
      </c>
      <c r="AD268" s="304">
        <f t="shared" si="53"/>
        <v>0</v>
      </c>
      <c r="AH268" s="380"/>
      <c r="AJ268" s="380"/>
    </row>
    <row r="269" spans="1:36" ht="18.600000000000001" hidden="1" x14ac:dyDescent="0.45">
      <c r="A269" s="276">
        <v>3269</v>
      </c>
      <c r="B269" s="277" t="s">
        <v>212</v>
      </c>
      <c r="C269" s="278">
        <v>27942</v>
      </c>
      <c r="D269" s="279">
        <v>9533092.6500000004</v>
      </c>
      <c r="E269" s="279">
        <v>0</v>
      </c>
      <c r="F269" s="279">
        <v>0</v>
      </c>
      <c r="G269" s="277">
        <v>0</v>
      </c>
      <c r="H269" s="277">
        <v>0</v>
      </c>
      <c r="I269" s="277">
        <v>0</v>
      </c>
      <c r="J269" s="277">
        <v>0</v>
      </c>
      <c r="K269" s="280">
        <f t="shared" si="54"/>
        <v>9533092.6500000004</v>
      </c>
      <c r="L269" s="245"/>
      <c r="M269" s="281">
        <v>3269</v>
      </c>
      <c r="N269" s="277" t="s">
        <v>1158</v>
      </c>
      <c r="O269" s="282">
        <v>69.603193587514681</v>
      </c>
      <c r="P269" s="283">
        <f t="shared" si="55"/>
        <v>401.4470968902811</v>
      </c>
      <c r="Q269" s="284">
        <v>12</v>
      </c>
      <c r="R269" s="285">
        <f t="shared" si="56"/>
        <v>341.17</v>
      </c>
      <c r="S269" s="285">
        <v>0</v>
      </c>
      <c r="T269" s="273">
        <f t="shared" si="57"/>
        <v>0</v>
      </c>
      <c r="U269" s="274"/>
      <c r="V269" s="321"/>
      <c r="W269" s="357">
        <f t="shared" si="58"/>
        <v>0</v>
      </c>
      <c r="X269" s="138">
        <v>3269</v>
      </c>
      <c r="Y269" s="265" t="s">
        <v>212</v>
      </c>
      <c r="AA269" s="273">
        <v>0</v>
      </c>
      <c r="AD269" s="304">
        <f t="shared" si="53"/>
        <v>0</v>
      </c>
      <c r="AH269" s="380"/>
      <c r="AJ269" s="380"/>
    </row>
    <row r="270" spans="1:36" hidden="1" x14ac:dyDescent="0.45">
      <c r="A270" s="264">
        <v>3276</v>
      </c>
      <c r="B270" s="265" t="s">
        <v>213</v>
      </c>
      <c r="C270" s="266">
        <v>756</v>
      </c>
      <c r="D270" s="267">
        <v>256246.16</v>
      </c>
      <c r="E270" s="267">
        <v>0</v>
      </c>
      <c r="F270" s="267">
        <v>0</v>
      </c>
      <c r="G270" s="265">
        <v>0</v>
      </c>
      <c r="H270" s="265">
        <v>0</v>
      </c>
      <c r="I270" s="265">
        <v>0</v>
      </c>
      <c r="J270" s="265">
        <v>0</v>
      </c>
      <c r="K270" s="268">
        <f t="shared" si="54"/>
        <v>256246.16</v>
      </c>
      <c r="L270" s="245"/>
      <c r="M270" s="269">
        <v>3276</v>
      </c>
      <c r="N270" s="265" t="s">
        <v>1159</v>
      </c>
      <c r="O270" s="270">
        <v>110.33388094775728</v>
      </c>
      <c r="P270" s="271">
        <f t="shared" si="55"/>
        <v>6.8519297382275841</v>
      </c>
      <c r="Q270" s="272"/>
      <c r="R270" s="265">
        <f t="shared" si="56"/>
        <v>338.95</v>
      </c>
      <c r="S270" s="265">
        <v>0</v>
      </c>
      <c r="T270" s="273">
        <f t="shared" si="57"/>
        <v>0</v>
      </c>
      <c r="U270" s="274"/>
      <c r="V270" s="321"/>
      <c r="W270" s="357">
        <f t="shared" si="58"/>
        <v>0</v>
      </c>
      <c r="X270" s="138">
        <v>3276</v>
      </c>
      <c r="Y270" s="265" t="s">
        <v>213</v>
      </c>
      <c r="AA270" s="273">
        <v>0</v>
      </c>
      <c r="AD270" s="304">
        <f t="shared" si="53"/>
        <v>0</v>
      </c>
      <c r="AH270" s="380"/>
      <c r="AJ270" s="380"/>
    </row>
    <row r="271" spans="1:36" ht="18.600000000000001" hidden="1" x14ac:dyDescent="0.45">
      <c r="A271" s="276">
        <v>3290</v>
      </c>
      <c r="B271" s="277" t="s">
        <v>214</v>
      </c>
      <c r="C271" s="278">
        <v>5253</v>
      </c>
      <c r="D271" s="279">
        <v>1387416.56</v>
      </c>
      <c r="E271" s="279">
        <v>0</v>
      </c>
      <c r="F271" s="279">
        <v>0</v>
      </c>
      <c r="G271" s="277">
        <v>0</v>
      </c>
      <c r="H271" s="277">
        <v>0</v>
      </c>
      <c r="I271" s="277">
        <v>0</v>
      </c>
      <c r="J271" s="277">
        <v>0</v>
      </c>
      <c r="K271" s="280">
        <f t="shared" si="54"/>
        <v>1387416.56</v>
      </c>
      <c r="L271" s="245"/>
      <c r="M271" s="281">
        <v>3290</v>
      </c>
      <c r="N271" s="277" t="s">
        <v>1160</v>
      </c>
      <c r="O271" s="282">
        <v>93.1173242880662</v>
      </c>
      <c r="P271" s="283">
        <f t="shared" si="55"/>
        <v>56.412703437970436</v>
      </c>
      <c r="Q271" s="284">
        <v>70</v>
      </c>
      <c r="R271" s="285">
        <f t="shared" si="56"/>
        <v>264.12</v>
      </c>
      <c r="S271" s="285">
        <v>0</v>
      </c>
      <c r="T271" s="273">
        <f t="shared" si="57"/>
        <v>0</v>
      </c>
      <c r="U271" s="274"/>
      <c r="V271" s="321"/>
      <c r="W271" s="357">
        <f t="shared" si="58"/>
        <v>0</v>
      </c>
      <c r="X271" s="138">
        <v>3290</v>
      </c>
      <c r="Y271" s="265" t="s">
        <v>214</v>
      </c>
      <c r="AA271" s="273">
        <v>0</v>
      </c>
      <c r="AD271" s="304">
        <f t="shared" si="53"/>
        <v>0</v>
      </c>
      <c r="AH271" s="380"/>
      <c r="AJ271" s="380"/>
    </row>
    <row r="272" spans="1:36" ht="18.600000000000001" hidden="1" x14ac:dyDescent="0.45">
      <c r="A272" s="276">
        <v>1897</v>
      </c>
      <c r="B272" s="277" t="s">
        <v>129</v>
      </c>
      <c r="C272" s="278">
        <v>418</v>
      </c>
      <c r="D272" s="279">
        <v>428604.67</v>
      </c>
      <c r="E272" s="279">
        <v>0</v>
      </c>
      <c r="F272" s="279">
        <v>0</v>
      </c>
      <c r="G272" s="277">
        <v>0</v>
      </c>
      <c r="H272" s="277">
        <v>0</v>
      </c>
      <c r="I272" s="277">
        <v>0</v>
      </c>
      <c r="J272" s="277">
        <v>0</v>
      </c>
      <c r="K272" s="280">
        <f t="shared" si="54"/>
        <v>428604.67</v>
      </c>
      <c r="L272" s="245"/>
      <c r="M272" s="281">
        <v>1897</v>
      </c>
      <c r="N272" s="277" t="s">
        <v>1162</v>
      </c>
      <c r="O272" s="282">
        <v>6.2</v>
      </c>
      <c r="P272" s="283">
        <f t="shared" si="55"/>
        <v>67.41935483870968</v>
      </c>
      <c r="Q272" s="284">
        <v>61</v>
      </c>
      <c r="R272" s="285">
        <f t="shared" si="56"/>
        <v>1025.3699999999999</v>
      </c>
      <c r="S272" s="285">
        <v>0</v>
      </c>
      <c r="T272" s="273">
        <f t="shared" si="57"/>
        <v>0</v>
      </c>
      <c r="U272" s="274"/>
      <c r="V272" s="321"/>
      <c r="W272" s="357">
        <f t="shared" si="58"/>
        <v>0</v>
      </c>
      <c r="X272" s="138">
        <v>1897</v>
      </c>
      <c r="Y272" s="265" t="s">
        <v>129</v>
      </c>
      <c r="AA272" s="273">
        <v>0</v>
      </c>
      <c r="AD272" s="304">
        <f t="shared" si="53"/>
        <v>0</v>
      </c>
      <c r="AH272" s="380"/>
      <c r="AJ272" s="380"/>
    </row>
    <row r="273" spans="1:36" hidden="1" x14ac:dyDescent="0.45">
      <c r="A273" s="264">
        <v>3311</v>
      </c>
      <c r="B273" s="265" t="s">
        <v>217</v>
      </c>
      <c r="C273" s="266">
        <v>2210</v>
      </c>
      <c r="D273" s="267">
        <v>655344.81000000006</v>
      </c>
      <c r="E273" s="267">
        <v>0</v>
      </c>
      <c r="F273" s="267">
        <v>0</v>
      </c>
      <c r="G273" s="265">
        <v>0</v>
      </c>
      <c r="H273" s="265">
        <v>0</v>
      </c>
      <c r="I273" s="265">
        <v>0</v>
      </c>
      <c r="J273" s="265">
        <v>0</v>
      </c>
      <c r="K273" s="268">
        <f t="shared" si="54"/>
        <v>655344.81000000006</v>
      </c>
      <c r="L273" s="245"/>
      <c r="M273" s="269">
        <v>3311</v>
      </c>
      <c r="N273" s="265" t="s">
        <v>1164</v>
      </c>
      <c r="O273" s="270">
        <v>99.086192683525951</v>
      </c>
      <c r="P273" s="271">
        <f t="shared" si="55"/>
        <v>22.303813883116675</v>
      </c>
      <c r="Q273" s="272"/>
      <c r="R273" s="265">
        <f t="shared" si="56"/>
        <v>296.54000000000002</v>
      </c>
      <c r="S273" s="265">
        <v>0</v>
      </c>
      <c r="T273" s="273">
        <f t="shared" si="57"/>
        <v>0</v>
      </c>
      <c r="U273" s="274"/>
      <c r="V273" s="321"/>
      <c r="W273" s="357">
        <f t="shared" si="58"/>
        <v>0</v>
      </c>
      <c r="X273" s="138">
        <v>3311</v>
      </c>
      <c r="Y273" s="265" t="s">
        <v>217</v>
      </c>
      <c r="AA273" s="273">
        <v>0</v>
      </c>
      <c r="AD273" s="304">
        <f t="shared" si="53"/>
        <v>0</v>
      </c>
      <c r="AH273" s="380"/>
      <c r="AJ273" s="380"/>
    </row>
    <row r="274" spans="1:36" hidden="1" x14ac:dyDescent="0.45">
      <c r="A274" s="264">
        <v>3318</v>
      </c>
      <c r="B274" s="265" t="s">
        <v>218</v>
      </c>
      <c r="C274" s="266">
        <v>504</v>
      </c>
      <c r="D274" s="267">
        <v>219864.52</v>
      </c>
      <c r="E274" s="267">
        <v>0</v>
      </c>
      <c r="F274" s="267">
        <v>0</v>
      </c>
      <c r="G274" s="265">
        <v>14868.58</v>
      </c>
      <c r="H274" s="265">
        <v>0</v>
      </c>
      <c r="I274" s="265">
        <v>0</v>
      </c>
      <c r="J274" s="265">
        <v>0</v>
      </c>
      <c r="K274" s="268">
        <f t="shared" si="54"/>
        <v>204995.94</v>
      </c>
      <c r="L274" s="245"/>
      <c r="M274" s="269">
        <v>3318</v>
      </c>
      <c r="N274" s="265" t="s">
        <v>1165</v>
      </c>
      <c r="O274" s="270">
        <v>127.00069501808117</v>
      </c>
      <c r="P274" s="271">
        <f t="shared" si="55"/>
        <v>3.9684822191582905</v>
      </c>
      <c r="Q274" s="272"/>
      <c r="R274" s="265">
        <f t="shared" si="56"/>
        <v>406.74</v>
      </c>
      <c r="S274" s="265">
        <v>0</v>
      </c>
      <c r="T274" s="273">
        <f t="shared" si="57"/>
        <v>0</v>
      </c>
      <c r="U274" s="274"/>
      <c r="V274" s="321"/>
      <c r="W274" s="357">
        <f t="shared" si="58"/>
        <v>0</v>
      </c>
      <c r="X274" s="138">
        <v>3318</v>
      </c>
      <c r="Y274" s="265" t="s">
        <v>218</v>
      </c>
      <c r="AA274" s="273">
        <v>0</v>
      </c>
      <c r="AD274" s="304">
        <f t="shared" ref="AD274:AD337" si="59">IF(AA274=0,U274)</f>
        <v>0</v>
      </c>
      <c r="AH274" s="380"/>
      <c r="AJ274" s="380"/>
    </row>
    <row r="275" spans="1:36" hidden="1" x14ac:dyDescent="0.45">
      <c r="A275" s="264">
        <v>3325</v>
      </c>
      <c r="B275" s="265" t="s">
        <v>219</v>
      </c>
      <c r="C275" s="266">
        <v>839</v>
      </c>
      <c r="D275" s="267">
        <v>465162.72</v>
      </c>
      <c r="E275" s="267">
        <v>0</v>
      </c>
      <c r="F275" s="267">
        <v>0</v>
      </c>
      <c r="G275" s="265">
        <v>0</v>
      </c>
      <c r="H275" s="265">
        <v>0</v>
      </c>
      <c r="I275" s="265">
        <v>0</v>
      </c>
      <c r="J275" s="265">
        <v>0</v>
      </c>
      <c r="K275" s="268">
        <f t="shared" si="54"/>
        <v>465162.72</v>
      </c>
      <c r="L275" s="245"/>
      <c r="M275" s="269">
        <v>3325</v>
      </c>
      <c r="N275" s="265" t="s">
        <v>1166</v>
      </c>
      <c r="O275" s="270">
        <v>191.24738008019344</v>
      </c>
      <c r="P275" s="271">
        <f t="shared" si="55"/>
        <v>4.3869882016066954</v>
      </c>
      <c r="Q275" s="272"/>
      <c r="R275" s="265">
        <f t="shared" si="56"/>
        <v>554.42999999999995</v>
      </c>
      <c r="S275" s="265">
        <v>0</v>
      </c>
      <c r="T275" s="273">
        <f t="shared" si="57"/>
        <v>0</v>
      </c>
      <c r="U275" s="274"/>
      <c r="V275" s="321"/>
      <c r="W275" s="357">
        <f t="shared" si="58"/>
        <v>0</v>
      </c>
      <c r="X275" s="138">
        <v>3325</v>
      </c>
      <c r="Y275" s="265" t="s">
        <v>219</v>
      </c>
      <c r="AA275" s="273">
        <v>0</v>
      </c>
      <c r="AD275" s="304">
        <f t="shared" si="59"/>
        <v>0</v>
      </c>
      <c r="AH275" s="380"/>
      <c r="AJ275" s="380"/>
    </row>
    <row r="276" spans="1:36" hidden="1" x14ac:dyDescent="0.45">
      <c r="A276" s="264">
        <v>3332</v>
      </c>
      <c r="B276" s="265" t="s">
        <v>220</v>
      </c>
      <c r="C276" s="266">
        <v>1105</v>
      </c>
      <c r="D276" s="267">
        <v>625565.30000000005</v>
      </c>
      <c r="E276" s="267">
        <v>0</v>
      </c>
      <c r="F276" s="267">
        <v>0</v>
      </c>
      <c r="G276" s="265">
        <v>122.5</v>
      </c>
      <c r="H276" s="265">
        <v>0</v>
      </c>
      <c r="I276" s="265">
        <v>0</v>
      </c>
      <c r="J276" s="265">
        <v>0</v>
      </c>
      <c r="K276" s="268">
        <f t="shared" si="54"/>
        <v>625442.80000000005</v>
      </c>
      <c r="L276" s="245"/>
      <c r="M276" s="269">
        <v>3332</v>
      </c>
      <c r="N276" s="265" t="s">
        <v>1167</v>
      </c>
      <c r="O276" s="270">
        <v>56.206063797453886</v>
      </c>
      <c r="P276" s="271">
        <f t="shared" si="55"/>
        <v>19.659800479571317</v>
      </c>
      <c r="Q276" s="272"/>
      <c r="R276" s="265">
        <f t="shared" si="56"/>
        <v>566.01</v>
      </c>
      <c r="S276" s="265">
        <v>0</v>
      </c>
      <c r="T276" s="273">
        <f t="shared" si="57"/>
        <v>0</v>
      </c>
      <c r="U276" s="274"/>
      <c r="V276" s="321"/>
      <c r="W276" s="357">
        <f t="shared" si="58"/>
        <v>0</v>
      </c>
      <c r="X276" s="138">
        <v>3332</v>
      </c>
      <c r="Y276" s="265" t="s">
        <v>220</v>
      </c>
      <c r="AA276" s="273">
        <v>0</v>
      </c>
      <c r="AD276" s="304">
        <f t="shared" si="59"/>
        <v>0</v>
      </c>
      <c r="AH276" s="380"/>
      <c r="AJ276" s="380"/>
    </row>
    <row r="277" spans="1:36" hidden="1" x14ac:dyDescent="0.45">
      <c r="A277" s="264">
        <v>3339</v>
      </c>
      <c r="B277" s="265" t="s">
        <v>221</v>
      </c>
      <c r="C277" s="266">
        <v>4006</v>
      </c>
      <c r="D277" s="267">
        <v>1328077.1100000001</v>
      </c>
      <c r="E277" s="267">
        <v>0</v>
      </c>
      <c r="F277" s="267">
        <v>0</v>
      </c>
      <c r="G277" s="265">
        <v>0</v>
      </c>
      <c r="H277" s="265">
        <v>0</v>
      </c>
      <c r="I277" s="265">
        <v>0</v>
      </c>
      <c r="J277" s="265">
        <v>0</v>
      </c>
      <c r="K277" s="268">
        <f t="shared" si="54"/>
        <v>1328077.1100000001</v>
      </c>
      <c r="L277" s="245"/>
      <c r="M277" s="269">
        <v>3339</v>
      </c>
      <c r="N277" s="265" t="s">
        <v>1168</v>
      </c>
      <c r="O277" s="270">
        <v>187.14736574554786</v>
      </c>
      <c r="P277" s="271">
        <f t="shared" si="55"/>
        <v>21.405591171647579</v>
      </c>
      <c r="Q277" s="272"/>
      <c r="R277" s="265">
        <f t="shared" si="56"/>
        <v>331.52</v>
      </c>
      <c r="S277" s="265">
        <v>0</v>
      </c>
      <c r="T277" s="273">
        <f t="shared" si="57"/>
        <v>0</v>
      </c>
      <c r="U277" s="274"/>
      <c r="V277" s="321"/>
      <c r="W277" s="357">
        <f t="shared" si="58"/>
        <v>0</v>
      </c>
      <c r="X277" s="138">
        <v>3339</v>
      </c>
      <c r="Y277" s="265" t="s">
        <v>221</v>
      </c>
      <c r="AA277" s="273">
        <v>0</v>
      </c>
      <c r="AD277" s="304">
        <f t="shared" si="59"/>
        <v>0</v>
      </c>
      <c r="AH277" s="380"/>
      <c r="AJ277" s="380"/>
    </row>
    <row r="278" spans="1:36" hidden="1" x14ac:dyDescent="0.45">
      <c r="A278" s="264">
        <v>3360</v>
      </c>
      <c r="B278" s="265" t="s">
        <v>222</v>
      </c>
      <c r="C278" s="266">
        <v>1486</v>
      </c>
      <c r="D278" s="267">
        <v>780398.66</v>
      </c>
      <c r="E278" s="267">
        <v>0</v>
      </c>
      <c r="F278" s="267">
        <v>0</v>
      </c>
      <c r="G278" s="265">
        <v>0</v>
      </c>
      <c r="H278" s="265">
        <v>0</v>
      </c>
      <c r="I278" s="265">
        <v>0</v>
      </c>
      <c r="J278" s="265">
        <v>0</v>
      </c>
      <c r="K278" s="268">
        <f t="shared" si="54"/>
        <v>780398.66</v>
      </c>
      <c r="L278" s="245"/>
      <c r="M278" s="269">
        <v>3360</v>
      </c>
      <c r="N278" s="265" t="s">
        <v>1169</v>
      </c>
      <c r="O278" s="270">
        <v>207.82190503137855</v>
      </c>
      <c r="P278" s="271">
        <f t="shared" si="55"/>
        <v>7.1503530860985629</v>
      </c>
      <c r="Q278" s="272"/>
      <c r="R278" s="265">
        <f t="shared" si="56"/>
        <v>525.16999999999996</v>
      </c>
      <c r="S278" s="265">
        <v>0</v>
      </c>
      <c r="T278" s="273">
        <f t="shared" si="57"/>
        <v>0</v>
      </c>
      <c r="U278" s="274"/>
      <c r="V278" s="321"/>
      <c r="W278" s="357">
        <f t="shared" si="58"/>
        <v>0</v>
      </c>
      <c r="X278" s="138">
        <v>3360</v>
      </c>
      <c r="Y278" s="265" t="s">
        <v>222</v>
      </c>
      <c r="AA278" s="273">
        <v>0</v>
      </c>
      <c r="AD278" s="304">
        <f t="shared" si="59"/>
        <v>0</v>
      </c>
      <c r="AH278" s="380"/>
      <c r="AJ278" s="380"/>
    </row>
    <row r="279" spans="1:36" hidden="1" x14ac:dyDescent="0.45">
      <c r="A279" s="264">
        <v>3367</v>
      </c>
      <c r="B279" s="265" t="s">
        <v>223</v>
      </c>
      <c r="C279" s="266">
        <v>1135</v>
      </c>
      <c r="D279" s="267">
        <v>490112.56</v>
      </c>
      <c r="E279" s="267">
        <v>0</v>
      </c>
      <c r="F279" s="267">
        <v>0</v>
      </c>
      <c r="G279" s="265">
        <v>14693.46</v>
      </c>
      <c r="H279" s="265">
        <v>0</v>
      </c>
      <c r="I279" s="265">
        <v>0</v>
      </c>
      <c r="J279" s="265">
        <v>0</v>
      </c>
      <c r="K279" s="268">
        <f t="shared" si="54"/>
        <v>475419.1</v>
      </c>
      <c r="L279" s="245"/>
      <c r="M279" s="269">
        <v>3367</v>
      </c>
      <c r="N279" s="265" t="s">
        <v>1170</v>
      </c>
      <c r="O279" s="270">
        <v>96.729505734872134</v>
      </c>
      <c r="P279" s="271">
        <f t="shared" si="55"/>
        <v>11.733751675636022</v>
      </c>
      <c r="Q279" s="272"/>
      <c r="R279" s="265">
        <f t="shared" si="56"/>
        <v>418.87</v>
      </c>
      <c r="S279" s="265">
        <v>0</v>
      </c>
      <c r="T279" s="273">
        <f t="shared" si="57"/>
        <v>0</v>
      </c>
      <c r="U279" s="274"/>
      <c r="V279" s="321"/>
      <c r="W279" s="357">
        <f t="shared" si="58"/>
        <v>0</v>
      </c>
      <c r="X279" s="138">
        <v>3367</v>
      </c>
      <c r="Y279" s="265" t="s">
        <v>223</v>
      </c>
      <c r="AA279" s="273">
        <v>0</v>
      </c>
      <c r="AD279" s="304">
        <f t="shared" si="59"/>
        <v>0</v>
      </c>
      <c r="AH279" s="380"/>
      <c r="AJ279" s="380"/>
    </row>
    <row r="280" spans="1:36" ht="18.600000000000001" hidden="1" x14ac:dyDescent="0.45">
      <c r="A280" s="276">
        <v>3381</v>
      </c>
      <c r="B280" s="277" t="s">
        <v>224</v>
      </c>
      <c r="C280" s="278">
        <v>2153</v>
      </c>
      <c r="D280" s="279">
        <v>530626.54</v>
      </c>
      <c r="E280" s="279">
        <v>0</v>
      </c>
      <c r="F280" s="279">
        <v>0</v>
      </c>
      <c r="G280" s="277">
        <v>0</v>
      </c>
      <c r="H280" s="277">
        <v>0</v>
      </c>
      <c r="I280" s="277">
        <v>0</v>
      </c>
      <c r="J280" s="277">
        <v>0</v>
      </c>
      <c r="K280" s="280">
        <f t="shared" si="54"/>
        <v>530626.54</v>
      </c>
      <c r="L280" s="245"/>
      <c r="M280" s="281">
        <v>3381</v>
      </c>
      <c r="N280" s="277" t="s">
        <v>1171</v>
      </c>
      <c r="O280" s="282">
        <v>24.187847063909178</v>
      </c>
      <c r="P280" s="283">
        <f t="shared" si="55"/>
        <v>89.011642677884439</v>
      </c>
      <c r="Q280" s="284">
        <v>47</v>
      </c>
      <c r="R280" s="285">
        <f t="shared" si="56"/>
        <v>246.46</v>
      </c>
      <c r="S280" s="285">
        <v>0</v>
      </c>
      <c r="T280" s="273">
        <f t="shared" si="57"/>
        <v>0</v>
      </c>
      <c r="U280" s="274"/>
      <c r="V280" s="321"/>
      <c r="W280" s="357">
        <f t="shared" si="58"/>
        <v>0</v>
      </c>
      <c r="X280" s="138">
        <v>3381</v>
      </c>
      <c r="Y280" s="265" t="s">
        <v>224</v>
      </c>
      <c r="AA280" s="273">
        <v>0</v>
      </c>
      <c r="AD280" s="304">
        <f t="shared" si="59"/>
        <v>0</v>
      </c>
      <c r="AH280" s="380"/>
      <c r="AJ280" s="380"/>
    </row>
    <row r="281" spans="1:36" hidden="1" x14ac:dyDescent="0.45">
      <c r="A281" s="264">
        <v>3409</v>
      </c>
      <c r="B281" s="265" t="s">
        <v>225</v>
      </c>
      <c r="C281" s="266">
        <v>2132</v>
      </c>
      <c r="D281" s="267">
        <v>1047596.84</v>
      </c>
      <c r="E281" s="267">
        <v>0</v>
      </c>
      <c r="F281" s="267">
        <v>0</v>
      </c>
      <c r="G281" s="265">
        <v>0</v>
      </c>
      <c r="H281" s="265">
        <v>0</v>
      </c>
      <c r="I281" s="265">
        <v>0</v>
      </c>
      <c r="J281" s="265">
        <v>0</v>
      </c>
      <c r="K281" s="268">
        <f t="shared" si="54"/>
        <v>1047596.84</v>
      </c>
      <c r="L281" s="245"/>
      <c r="M281" s="269">
        <v>3409</v>
      </c>
      <c r="N281" s="265" t="s">
        <v>1172</v>
      </c>
      <c r="O281" s="270">
        <v>350.83486299426096</v>
      </c>
      <c r="P281" s="271">
        <f t="shared" si="55"/>
        <v>6.0769331240461009</v>
      </c>
      <c r="Q281" s="272"/>
      <c r="R281" s="265">
        <f t="shared" si="56"/>
        <v>491.37</v>
      </c>
      <c r="S281" s="265">
        <v>0</v>
      </c>
      <c r="T281" s="273">
        <f t="shared" si="57"/>
        <v>0</v>
      </c>
      <c r="U281" s="274"/>
      <c r="V281" s="321"/>
      <c r="W281" s="357">
        <f t="shared" si="58"/>
        <v>0</v>
      </c>
      <c r="X281" s="138">
        <v>3409</v>
      </c>
      <c r="Y281" s="265" t="s">
        <v>225</v>
      </c>
      <c r="AA281" s="273">
        <v>0</v>
      </c>
      <c r="AD281" s="304">
        <f t="shared" si="59"/>
        <v>0</v>
      </c>
      <c r="AH281" s="380"/>
      <c r="AJ281" s="380"/>
    </row>
    <row r="282" spans="1:36" ht="18.600000000000001" hidden="1" x14ac:dyDescent="0.45">
      <c r="A282" s="276">
        <v>3430</v>
      </c>
      <c r="B282" s="277" t="s">
        <v>228</v>
      </c>
      <c r="C282" s="278">
        <v>3819</v>
      </c>
      <c r="D282" s="279">
        <v>863667.87</v>
      </c>
      <c r="E282" s="279">
        <v>0</v>
      </c>
      <c r="F282" s="279">
        <v>0</v>
      </c>
      <c r="G282" s="277">
        <v>0</v>
      </c>
      <c r="H282" s="277">
        <v>0</v>
      </c>
      <c r="I282" s="277">
        <v>0</v>
      </c>
      <c r="J282" s="277">
        <v>0</v>
      </c>
      <c r="K282" s="280">
        <f t="shared" si="54"/>
        <v>863667.87</v>
      </c>
      <c r="L282" s="245"/>
      <c r="M282" s="281">
        <v>3430</v>
      </c>
      <c r="N282" s="277" t="s">
        <v>1175</v>
      </c>
      <c r="O282" s="282">
        <v>9.7145194339240177</v>
      </c>
      <c r="P282" s="283">
        <f t="shared" si="55"/>
        <v>393.12289465021729</v>
      </c>
      <c r="Q282" s="284">
        <v>13</v>
      </c>
      <c r="R282" s="285">
        <f t="shared" si="56"/>
        <v>226.15</v>
      </c>
      <c r="S282" s="285">
        <v>0</v>
      </c>
      <c r="T282" s="273">
        <f t="shared" si="57"/>
        <v>0</v>
      </c>
      <c r="U282" s="274"/>
      <c r="V282" s="321"/>
      <c r="W282" s="357">
        <f t="shared" si="58"/>
        <v>0</v>
      </c>
      <c r="X282" s="138">
        <v>3430</v>
      </c>
      <c r="Y282" s="265" t="s">
        <v>228</v>
      </c>
      <c r="AA282" s="273">
        <v>0</v>
      </c>
      <c r="AD282" s="304">
        <f t="shared" si="59"/>
        <v>0</v>
      </c>
      <c r="AH282" s="380"/>
      <c r="AJ282" s="380"/>
    </row>
    <row r="283" spans="1:36" ht="18.600000000000001" hidden="1" x14ac:dyDescent="0.45">
      <c r="A283" s="276">
        <v>3437</v>
      </c>
      <c r="B283" s="277" t="s">
        <v>230</v>
      </c>
      <c r="C283" s="278">
        <v>3807</v>
      </c>
      <c r="D283" s="279">
        <v>1547965.39</v>
      </c>
      <c r="E283" s="279">
        <v>27579.46</v>
      </c>
      <c r="F283" s="279">
        <v>0</v>
      </c>
      <c r="G283" s="277">
        <v>0</v>
      </c>
      <c r="H283" s="277">
        <v>0</v>
      </c>
      <c r="I283" s="277">
        <v>0</v>
      </c>
      <c r="J283" s="277">
        <v>0</v>
      </c>
      <c r="K283" s="280">
        <f t="shared" si="54"/>
        <v>1520385.93</v>
      </c>
      <c r="L283" s="245"/>
      <c r="M283" s="281">
        <v>3437</v>
      </c>
      <c r="N283" s="277" t="s">
        <v>1177</v>
      </c>
      <c r="O283" s="282">
        <v>22.568749574638957</v>
      </c>
      <c r="P283" s="283">
        <f t="shared" si="55"/>
        <v>168.68457808925385</v>
      </c>
      <c r="Q283" s="284">
        <v>30</v>
      </c>
      <c r="R283" s="285">
        <f t="shared" si="56"/>
        <v>399.37</v>
      </c>
      <c r="S283" s="285">
        <v>0</v>
      </c>
      <c r="T283" s="273">
        <f t="shared" si="57"/>
        <v>0</v>
      </c>
      <c r="U283" s="274"/>
      <c r="V283" s="321"/>
      <c r="W283" s="357">
        <f t="shared" si="58"/>
        <v>0</v>
      </c>
      <c r="X283" s="138">
        <v>3437</v>
      </c>
      <c r="Y283" s="265" t="s">
        <v>230</v>
      </c>
      <c r="AA283" s="273">
        <v>0</v>
      </c>
      <c r="AD283" s="304">
        <f t="shared" si="59"/>
        <v>0</v>
      </c>
      <c r="AH283" s="380"/>
      <c r="AJ283" s="380"/>
    </row>
    <row r="284" spans="1:36" hidden="1" x14ac:dyDescent="0.45">
      <c r="A284" s="264">
        <v>3444</v>
      </c>
      <c r="B284" s="265" t="s">
        <v>231</v>
      </c>
      <c r="C284" s="266">
        <v>3378</v>
      </c>
      <c r="D284" s="267">
        <v>1651788.9</v>
      </c>
      <c r="E284" s="267">
        <v>0</v>
      </c>
      <c r="F284" s="267">
        <v>0</v>
      </c>
      <c r="G284" s="265">
        <v>0</v>
      </c>
      <c r="H284" s="265">
        <v>0</v>
      </c>
      <c r="I284" s="265">
        <v>0</v>
      </c>
      <c r="J284" s="265">
        <v>0</v>
      </c>
      <c r="K284" s="268">
        <f t="shared" si="54"/>
        <v>1651788.9</v>
      </c>
      <c r="L284" s="245"/>
      <c r="M284" s="269">
        <v>3444</v>
      </c>
      <c r="N284" s="265" t="s">
        <v>1178</v>
      </c>
      <c r="O284" s="270">
        <v>251.52769622838409</v>
      </c>
      <c r="P284" s="271">
        <f t="shared" si="55"/>
        <v>13.429932570657416</v>
      </c>
      <c r="Q284" s="272"/>
      <c r="R284" s="265">
        <f t="shared" si="56"/>
        <v>488.98</v>
      </c>
      <c r="S284" s="265">
        <v>0</v>
      </c>
      <c r="T284" s="273">
        <f t="shared" si="57"/>
        <v>0</v>
      </c>
      <c r="U284" s="274"/>
      <c r="V284" s="321"/>
      <c r="W284" s="357">
        <f t="shared" si="58"/>
        <v>0</v>
      </c>
      <c r="X284" s="138">
        <v>3444</v>
      </c>
      <c r="Y284" s="265" t="s">
        <v>231</v>
      </c>
      <c r="AA284" s="273">
        <v>0</v>
      </c>
      <c r="AD284" s="304">
        <f t="shared" si="59"/>
        <v>0</v>
      </c>
      <c r="AH284" s="380"/>
      <c r="AJ284" s="380"/>
    </row>
    <row r="285" spans="1:36" ht="18.600000000000001" hidden="1" x14ac:dyDescent="0.45">
      <c r="A285" s="276">
        <v>3479</v>
      </c>
      <c r="B285" s="277" t="s">
        <v>232</v>
      </c>
      <c r="C285" s="278">
        <v>3553</v>
      </c>
      <c r="D285" s="279">
        <v>1763185.1</v>
      </c>
      <c r="E285" s="279">
        <v>0</v>
      </c>
      <c r="F285" s="279">
        <v>0</v>
      </c>
      <c r="G285" s="277">
        <v>0</v>
      </c>
      <c r="H285" s="277">
        <v>0</v>
      </c>
      <c r="I285" s="277">
        <v>0</v>
      </c>
      <c r="J285" s="277">
        <v>0</v>
      </c>
      <c r="K285" s="280">
        <f t="shared" si="54"/>
        <v>1763185.1</v>
      </c>
      <c r="L285" s="245"/>
      <c r="M285" s="281">
        <v>3479</v>
      </c>
      <c r="N285" s="277" t="s">
        <v>1179</v>
      </c>
      <c r="O285" s="282">
        <v>46.362851866973905</v>
      </c>
      <c r="P285" s="283">
        <f t="shared" si="55"/>
        <v>76.634630030836021</v>
      </c>
      <c r="Q285" s="284">
        <v>54</v>
      </c>
      <c r="R285" s="285">
        <f t="shared" si="56"/>
        <v>496.25</v>
      </c>
      <c r="S285" s="285">
        <v>0</v>
      </c>
      <c r="T285" s="273">
        <f t="shared" si="57"/>
        <v>0</v>
      </c>
      <c r="U285" s="274"/>
      <c r="V285" s="321"/>
      <c r="W285" s="357">
        <f t="shared" si="58"/>
        <v>0</v>
      </c>
      <c r="X285" s="138">
        <v>3479</v>
      </c>
      <c r="Y285" s="265" t="s">
        <v>232</v>
      </c>
      <c r="AA285" s="273">
        <v>0</v>
      </c>
      <c r="AD285" s="304">
        <f t="shared" si="59"/>
        <v>0</v>
      </c>
      <c r="AH285" s="380"/>
      <c r="AJ285" s="380"/>
    </row>
    <row r="286" spans="1:36" ht="18.600000000000001" hidden="1" x14ac:dyDescent="0.45">
      <c r="A286" s="276">
        <v>3528</v>
      </c>
      <c r="B286" s="277" t="s">
        <v>237</v>
      </c>
      <c r="C286" s="278">
        <v>858</v>
      </c>
      <c r="D286" s="279">
        <v>243321.55</v>
      </c>
      <c r="E286" s="279">
        <v>0</v>
      </c>
      <c r="F286" s="279">
        <v>4630.33</v>
      </c>
      <c r="G286" s="277">
        <v>0</v>
      </c>
      <c r="H286" s="277">
        <v>0</v>
      </c>
      <c r="I286" s="277">
        <v>0</v>
      </c>
      <c r="J286" s="277">
        <v>0</v>
      </c>
      <c r="K286" s="280">
        <f t="shared" si="54"/>
        <v>238691.22</v>
      </c>
      <c r="L286" s="245"/>
      <c r="M286" s="281">
        <v>3528</v>
      </c>
      <c r="N286" s="277" t="s">
        <v>1182</v>
      </c>
      <c r="O286" s="282">
        <v>13.32</v>
      </c>
      <c r="P286" s="283">
        <f t="shared" si="55"/>
        <v>64.414414414414409</v>
      </c>
      <c r="Q286" s="284">
        <v>65</v>
      </c>
      <c r="R286" s="285">
        <f t="shared" si="56"/>
        <v>278.19</v>
      </c>
      <c r="S286" s="285">
        <v>0</v>
      </c>
      <c r="T286" s="273">
        <f t="shared" si="57"/>
        <v>0</v>
      </c>
      <c r="U286" s="274"/>
      <c r="V286" s="321"/>
      <c r="W286" s="357">
        <f t="shared" si="58"/>
        <v>0</v>
      </c>
      <c r="X286" s="138">
        <v>3528</v>
      </c>
      <c r="Y286" s="265" t="s">
        <v>237</v>
      </c>
      <c r="AA286" s="273">
        <v>0</v>
      </c>
      <c r="AD286" s="304">
        <f t="shared" si="59"/>
        <v>0</v>
      </c>
      <c r="AH286" s="380"/>
      <c r="AJ286" s="380"/>
    </row>
    <row r="287" spans="1:36" ht="18.600000000000001" hidden="1" x14ac:dyDescent="0.45">
      <c r="A287" s="276">
        <v>3549</v>
      </c>
      <c r="B287" s="277" t="s">
        <v>239</v>
      </c>
      <c r="C287" s="278">
        <v>6735</v>
      </c>
      <c r="D287" s="279">
        <v>2667408.61</v>
      </c>
      <c r="E287" s="279">
        <v>41785.53</v>
      </c>
      <c r="F287" s="279">
        <v>108834.7</v>
      </c>
      <c r="G287" s="277">
        <v>41929.75</v>
      </c>
      <c r="H287" s="277">
        <v>0</v>
      </c>
      <c r="I287" s="277">
        <v>0</v>
      </c>
      <c r="J287" s="277">
        <v>0</v>
      </c>
      <c r="K287" s="280">
        <f t="shared" si="54"/>
        <v>2474858.63</v>
      </c>
      <c r="L287" s="245"/>
      <c r="M287" s="281">
        <v>3549</v>
      </c>
      <c r="N287" s="277" t="s">
        <v>1183</v>
      </c>
      <c r="O287" s="282">
        <v>81.052072749136286</v>
      </c>
      <c r="P287" s="283">
        <f t="shared" si="55"/>
        <v>83.094728753519391</v>
      </c>
      <c r="Q287" s="284">
        <v>51</v>
      </c>
      <c r="R287" s="285">
        <f t="shared" si="56"/>
        <v>367.46</v>
      </c>
      <c r="S287" s="285">
        <v>0</v>
      </c>
      <c r="T287" s="273">
        <f t="shared" si="57"/>
        <v>0</v>
      </c>
      <c r="U287" s="274"/>
      <c r="V287" s="321"/>
      <c r="W287" s="357">
        <f t="shared" si="58"/>
        <v>0</v>
      </c>
      <c r="X287" s="138">
        <v>3549</v>
      </c>
      <c r="Y287" s="265" t="s">
        <v>239</v>
      </c>
      <c r="AA287" s="273">
        <v>0</v>
      </c>
      <c r="AD287" s="304">
        <f t="shared" si="59"/>
        <v>0</v>
      </c>
      <c r="AH287" s="380"/>
      <c r="AJ287" s="380"/>
    </row>
    <row r="288" spans="1:36" hidden="1" x14ac:dyDescent="0.45">
      <c r="A288" s="264">
        <v>3612</v>
      </c>
      <c r="B288" s="265" t="s">
        <v>240</v>
      </c>
      <c r="C288" s="266">
        <v>3525</v>
      </c>
      <c r="D288" s="267">
        <v>1097889.01</v>
      </c>
      <c r="E288" s="267">
        <v>112472.33</v>
      </c>
      <c r="F288" s="267">
        <v>0</v>
      </c>
      <c r="G288" s="265">
        <v>0</v>
      </c>
      <c r="H288" s="265">
        <v>0</v>
      </c>
      <c r="I288" s="265">
        <v>0</v>
      </c>
      <c r="J288" s="265">
        <v>0</v>
      </c>
      <c r="K288" s="268">
        <f t="shared" si="54"/>
        <v>985416.68</v>
      </c>
      <c r="L288" s="245"/>
      <c r="M288" s="269">
        <v>3612</v>
      </c>
      <c r="N288" s="265" t="s">
        <v>1184</v>
      </c>
      <c r="O288" s="270">
        <v>119.87745259217031</v>
      </c>
      <c r="P288" s="271">
        <f t="shared" si="55"/>
        <v>29.405029250932149</v>
      </c>
      <c r="Q288" s="272"/>
      <c r="R288" s="265">
        <f t="shared" si="56"/>
        <v>279.55</v>
      </c>
      <c r="S288" s="265">
        <v>0</v>
      </c>
      <c r="T288" s="273">
        <f t="shared" si="57"/>
        <v>0</v>
      </c>
      <c r="U288" s="274"/>
      <c r="V288" s="321"/>
      <c r="W288" s="357">
        <f t="shared" si="58"/>
        <v>0</v>
      </c>
      <c r="X288" s="138">
        <v>3612</v>
      </c>
      <c r="Y288" s="265" t="s">
        <v>240</v>
      </c>
      <c r="AA288" s="273">
        <v>0</v>
      </c>
      <c r="AD288" s="304">
        <f t="shared" si="59"/>
        <v>0</v>
      </c>
      <c r="AH288" s="380"/>
      <c r="AJ288" s="380"/>
    </row>
    <row r="289" spans="1:36" ht="18.600000000000001" hidden="1" x14ac:dyDescent="0.45">
      <c r="A289" s="276">
        <v>3619</v>
      </c>
      <c r="B289" s="277" t="s">
        <v>241</v>
      </c>
      <c r="C289" s="278">
        <v>78173</v>
      </c>
      <c r="D289" s="279">
        <v>43175543</v>
      </c>
      <c r="E289" s="279">
        <v>341619</v>
      </c>
      <c r="F289" s="279">
        <v>0</v>
      </c>
      <c r="G289" s="277">
        <v>130823</v>
      </c>
      <c r="H289" s="277">
        <v>0</v>
      </c>
      <c r="I289" s="277">
        <v>0</v>
      </c>
      <c r="J289" s="277">
        <v>0</v>
      </c>
      <c r="K289" s="280">
        <f t="shared" si="54"/>
        <v>42703101</v>
      </c>
      <c r="L289" s="245"/>
      <c r="M289" s="281">
        <v>3619</v>
      </c>
      <c r="N289" s="277" t="s">
        <v>1185</v>
      </c>
      <c r="O289" s="282">
        <v>96.58208759105834</v>
      </c>
      <c r="P289" s="283">
        <f t="shared" si="55"/>
        <v>809.39439133884832</v>
      </c>
      <c r="Q289" s="284">
        <v>3</v>
      </c>
      <c r="R289" s="285">
        <f t="shared" si="56"/>
        <v>546.26</v>
      </c>
      <c r="S289" s="285">
        <v>0</v>
      </c>
      <c r="T289" s="273">
        <f t="shared" si="57"/>
        <v>0</v>
      </c>
      <c r="U289" s="274"/>
      <c r="V289" s="321"/>
      <c r="W289" s="357">
        <f t="shared" si="58"/>
        <v>0</v>
      </c>
      <c r="X289" s="138">
        <v>3619</v>
      </c>
      <c r="Y289" s="265" t="s">
        <v>241</v>
      </c>
      <c r="AA289" s="273">
        <v>0</v>
      </c>
      <c r="AD289" s="304">
        <f t="shared" si="59"/>
        <v>0</v>
      </c>
      <c r="AH289" s="380"/>
      <c r="AJ289" s="380"/>
    </row>
    <row r="290" spans="1:36" hidden="1" x14ac:dyDescent="0.45">
      <c r="A290" s="264">
        <v>3633</v>
      </c>
      <c r="B290" s="265" t="s">
        <v>242</v>
      </c>
      <c r="C290" s="266">
        <v>705</v>
      </c>
      <c r="D290" s="267">
        <v>370961.4</v>
      </c>
      <c r="E290" s="267">
        <v>0</v>
      </c>
      <c r="F290" s="267">
        <v>0</v>
      </c>
      <c r="G290" s="265">
        <v>0</v>
      </c>
      <c r="H290" s="265">
        <v>0</v>
      </c>
      <c r="I290" s="265">
        <v>0</v>
      </c>
      <c r="J290" s="265">
        <v>0</v>
      </c>
      <c r="K290" s="268">
        <f t="shared" si="54"/>
        <v>370961.4</v>
      </c>
      <c r="L290" s="245"/>
      <c r="M290" s="269">
        <v>3633</v>
      </c>
      <c r="N290" s="265" t="s">
        <v>1186</v>
      </c>
      <c r="O290" s="270">
        <v>134.31171398657446</v>
      </c>
      <c r="P290" s="271">
        <f t="shared" si="55"/>
        <v>5.2489837191004085</v>
      </c>
      <c r="Q290" s="272"/>
      <c r="R290" s="265">
        <f t="shared" si="56"/>
        <v>526.19000000000005</v>
      </c>
      <c r="S290" s="265">
        <v>0</v>
      </c>
      <c r="T290" s="273">
        <f t="shared" si="57"/>
        <v>0</v>
      </c>
      <c r="U290" s="274"/>
      <c r="V290" s="321"/>
      <c r="W290" s="357">
        <f t="shared" si="58"/>
        <v>0</v>
      </c>
      <c r="X290" s="138">
        <v>3633</v>
      </c>
      <c r="Y290" s="265" t="s">
        <v>242</v>
      </c>
      <c r="AA290" s="273">
        <v>0</v>
      </c>
      <c r="AD290" s="304">
        <f t="shared" si="59"/>
        <v>0</v>
      </c>
      <c r="AH290" s="380"/>
      <c r="AJ290" s="380"/>
    </row>
    <row r="291" spans="1:36" hidden="1" x14ac:dyDescent="0.45">
      <c r="A291" s="264">
        <v>3661</v>
      </c>
      <c r="B291" s="265" t="s">
        <v>246</v>
      </c>
      <c r="C291" s="266">
        <v>817</v>
      </c>
      <c r="D291" s="267">
        <v>386810.76</v>
      </c>
      <c r="E291" s="267">
        <v>0</v>
      </c>
      <c r="F291" s="267">
        <v>0</v>
      </c>
      <c r="G291" s="265">
        <v>0</v>
      </c>
      <c r="H291" s="265">
        <v>0</v>
      </c>
      <c r="I291" s="265">
        <v>0</v>
      </c>
      <c r="J291" s="265">
        <v>0</v>
      </c>
      <c r="K291" s="268">
        <f t="shared" si="54"/>
        <v>386810.76</v>
      </c>
      <c r="L291" s="245"/>
      <c r="M291" s="269">
        <v>3661</v>
      </c>
      <c r="N291" s="265" t="s">
        <v>1188</v>
      </c>
      <c r="O291" s="270">
        <v>101.84105168154061</v>
      </c>
      <c r="P291" s="271">
        <f t="shared" si="55"/>
        <v>8.0223052149419907</v>
      </c>
      <c r="Q291" s="272"/>
      <c r="R291" s="265">
        <f t="shared" si="56"/>
        <v>473.45</v>
      </c>
      <c r="S291" s="265">
        <v>0</v>
      </c>
      <c r="T291" s="273">
        <f t="shared" si="57"/>
        <v>0</v>
      </c>
      <c r="U291" s="274"/>
      <c r="V291" s="321"/>
      <c r="W291" s="357">
        <f t="shared" si="58"/>
        <v>0</v>
      </c>
      <c r="X291" s="138">
        <v>3661</v>
      </c>
      <c r="Y291" s="265" t="s">
        <v>246</v>
      </c>
      <c r="AA291" s="273">
        <v>0</v>
      </c>
      <c r="AD291" s="304">
        <f t="shared" si="59"/>
        <v>0</v>
      </c>
      <c r="AH291" s="380"/>
      <c r="AJ291" s="380"/>
    </row>
    <row r="292" spans="1:36" ht="18.600000000000001" hidden="1" x14ac:dyDescent="0.45">
      <c r="A292" s="276">
        <v>3675</v>
      </c>
      <c r="B292" s="277" t="s">
        <v>248</v>
      </c>
      <c r="C292" s="278">
        <v>3066</v>
      </c>
      <c r="D292" s="279">
        <v>1400988.68</v>
      </c>
      <c r="E292" s="279">
        <v>22818.41</v>
      </c>
      <c r="F292" s="279">
        <v>0</v>
      </c>
      <c r="G292" s="277">
        <v>13284.5</v>
      </c>
      <c r="H292" s="277">
        <v>0</v>
      </c>
      <c r="I292" s="277">
        <v>0</v>
      </c>
      <c r="J292" s="277">
        <v>0</v>
      </c>
      <c r="K292" s="280">
        <f t="shared" si="54"/>
        <v>1364885.77</v>
      </c>
      <c r="L292" s="245"/>
      <c r="M292" s="281">
        <v>3675</v>
      </c>
      <c r="N292" s="277" t="s">
        <v>1190</v>
      </c>
      <c r="O292" s="282">
        <v>24.537904242197261</v>
      </c>
      <c r="P292" s="283">
        <f t="shared" si="55"/>
        <v>124.94954620971548</v>
      </c>
      <c r="Q292" s="284">
        <v>35</v>
      </c>
      <c r="R292" s="285">
        <f t="shared" si="56"/>
        <v>445.17</v>
      </c>
      <c r="S292" s="285">
        <v>0</v>
      </c>
      <c r="T292" s="273">
        <f t="shared" si="57"/>
        <v>0</v>
      </c>
      <c r="U292" s="274"/>
      <c r="V292" s="321"/>
      <c r="W292" s="357">
        <f t="shared" si="58"/>
        <v>0</v>
      </c>
      <c r="X292" s="138">
        <v>3675</v>
      </c>
      <c r="Y292" s="265" t="s">
        <v>248</v>
      </c>
      <c r="AA292" s="273">
        <v>0</v>
      </c>
      <c r="AD292" s="304">
        <f t="shared" si="59"/>
        <v>0</v>
      </c>
      <c r="AH292" s="380"/>
      <c r="AJ292" s="380"/>
    </row>
    <row r="293" spans="1:36" hidden="1" x14ac:dyDescent="0.45">
      <c r="A293" s="264">
        <v>3682</v>
      </c>
      <c r="B293" s="265" t="s">
        <v>249</v>
      </c>
      <c r="C293" s="266">
        <v>2539</v>
      </c>
      <c r="D293" s="267">
        <v>804406.69</v>
      </c>
      <c r="E293" s="267">
        <v>0</v>
      </c>
      <c r="F293" s="267">
        <v>0</v>
      </c>
      <c r="G293" s="265">
        <v>0</v>
      </c>
      <c r="H293" s="265">
        <v>0</v>
      </c>
      <c r="I293" s="265">
        <v>0</v>
      </c>
      <c r="J293" s="265">
        <v>0</v>
      </c>
      <c r="K293" s="268">
        <f t="shared" si="54"/>
        <v>804406.69</v>
      </c>
      <c r="L293" s="245"/>
      <c r="M293" s="269">
        <v>3682</v>
      </c>
      <c r="N293" s="265" t="s">
        <v>1191</v>
      </c>
      <c r="O293" s="270">
        <v>158.306905900147</v>
      </c>
      <c r="P293" s="271">
        <f t="shared" si="55"/>
        <v>16.038466455793717</v>
      </c>
      <c r="Q293" s="272"/>
      <c r="R293" s="265">
        <f t="shared" si="56"/>
        <v>316.82</v>
      </c>
      <c r="S293" s="265">
        <v>0</v>
      </c>
      <c r="T293" s="273">
        <f t="shared" si="57"/>
        <v>0</v>
      </c>
      <c r="U293" s="274"/>
      <c r="V293" s="321"/>
      <c r="W293" s="357">
        <f t="shared" si="58"/>
        <v>0</v>
      </c>
      <c r="X293" s="138">
        <v>3682</v>
      </c>
      <c r="Y293" s="265" t="s">
        <v>249</v>
      </c>
      <c r="AA293" s="273">
        <v>0</v>
      </c>
      <c r="AD293" s="304">
        <f t="shared" si="59"/>
        <v>0</v>
      </c>
      <c r="AH293" s="380"/>
      <c r="AJ293" s="380"/>
    </row>
    <row r="294" spans="1:36" hidden="1" x14ac:dyDescent="0.45">
      <c r="A294" s="264">
        <v>3696</v>
      </c>
      <c r="B294" s="265" t="s">
        <v>251</v>
      </c>
      <c r="C294" s="266">
        <v>380</v>
      </c>
      <c r="D294" s="267">
        <v>115638.26</v>
      </c>
      <c r="E294" s="267">
        <v>0</v>
      </c>
      <c r="F294" s="267">
        <v>0</v>
      </c>
      <c r="G294" s="265">
        <v>0</v>
      </c>
      <c r="H294" s="265">
        <v>0</v>
      </c>
      <c r="I294" s="265">
        <v>0</v>
      </c>
      <c r="J294" s="265">
        <v>0</v>
      </c>
      <c r="K294" s="268">
        <f t="shared" si="54"/>
        <v>115638.26</v>
      </c>
      <c r="L294" s="245"/>
      <c r="M294" s="269">
        <v>3696</v>
      </c>
      <c r="N294" s="265" t="s">
        <v>1193</v>
      </c>
      <c r="O294" s="270">
        <v>63.415357608479269</v>
      </c>
      <c r="P294" s="271">
        <f t="shared" si="55"/>
        <v>5.9922393301964156</v>
      </c>
      <c r="Q294" s="272"/>
      <c r="R294" s="265">
        <f t="shared" si="56"/>
        <v>304.31</v>
      </c>
      <c r="S294" s="265">
        <v>0</v>
      </c>
      <c r="T294" s="273">
        <f t="shared" si="57"/>
        <v>0</v>
      </c>
      <c r="U294" s="274"/>
      <c r="V294" s="321"/>
      <c r="W294" s="357">
        <f t="shared" si="58"/>
        <v>0</v>
      </c>
      <c r="X294" s="138">
        <v>3696</v>
      </c>
      <c r="Y294" s="265" t="s">
        <v>251</v>
      </c>
      <c r="AA294" s="273">
        <v>0</v>
      </c>
      <c r="AD294" s="304">
        <f t="shared" si="59"/>
        <v>0</v>
      </c>
      <c r="AH294" s="380"/>
      <c r="AJ294" s="380"/>
    </row>
    <row r="295" spans="1:36" hidden="1" x14ac:dyDescent="0.45">
      <c r="A295" s="264">
        <v>3787</v>
      </c>
      <c r="B295" s="265" t="s">
        <v>252</v>
      </c>
      <c r="C295" s="266">
        <v>2107</v>
      </c>
      <c r="D295" s="267">
        <v>795443.64</v>
      </c>
      <c r="E295" s="267">
        <v>0</v>
      </c>
      <c r="F295" s="267">
        <v>0</v>
      </c>
      <c r="G295" s="265">
        <v>0</v>
      </c>
      <c r="H295" s="265">
        <v>0</v>
      </c>
      <c r="I295" s="265">
        <v>0</v>
      </c>
      <c r="J295" s="265">
        <v>0</v>
      </c>
      <c r="K295" s="268">
        <f t="shared" si="54"/>
        <v>795443.64</v>
      </c>
      <c r="L295" s="245"/>
      <c r="M295" s="269">
        <v>3787</v>
      </c>
      <c r="N295" s="265" t="s">
        <v>1194</v>
      </c>
      <c r="O295" s="270">
        <v>234.458687909334</v>
      </c>
      <c r="P295" s="271">
        <f t="shared" si="55"/>
        <v>8.9866578150210596</v>
      </c>
      <c r="Q295" s="272"/>
      <c r="R295" s="265">
        <f t="shared" si="56"/>
        <v>377.52</v>
      </c>
      <c r="S295" s="265">
        <v>0</v>
      </c>
      <c r="T295" s="273">
        <f t="shared" si="57"/>
        <v>0</v>
      </c>
      <c r="U295" s="274"/>
      <c r="V295" s="321"/>
      <c r="W295" s="357">
        <f t="shared" si="58"/>
        <v>0</v>
      </c>
      <c r="X295" s="138">
        <v>3787</v>
      </c>
      <c r="Y295" s="265" t="s">
        <v>252</v>
      </c>
      <c r="AA295" s="273">
        <v>0</v>
      </c>
      <c r="AD295" s="304">
        <f t="shared" si="59"/>
        <v>0</v>
      </c>
      <c r="AH295" s="380"/>
      <c r="AJ295" s="380"/>
    </row>
    <row r="296" spans="1:36" hidden="1" x14ac:dyDescent="0.45">
      <c r="A296" s="264">
        <v>3794</v>
      </c>
      <c r="B296" s="265" t="s">
        <v>253</v>
      </c>
      <c r="C296" s="266">
        <v>2415</v>
      </c>
      <c r="D296" s="267">
        <v>721014.55</v>
      </c>
      <c r="E296" s="267">
        <v>0</v>
      </c>
      <c r="F296" s="267">
        <v>0</v>
      </c>
      <c r="G296" s="265">
        <v>0</v>
      </c>
      <c r="H296" s="265">
        <v>0</v>
      </c>
      <c r="I296" s="265">
        <v>0</v>
      </c>
      <c r="J296" s="265">
        <v>0</v>
      </c>
      <c r="K296" s="268">
        <f t="shared" si="54"/>
        <v>721014.55</v>
      </c>
      <c r="L296" s="245"/>
      <c r="M296" s="269">
        <v>3794</v>
      </c>
      <c r="N296" s="265" t="s">
        <v>1195</v>
      </c>
      <c r="O296" s="270">
        <v>142.66258263874965</v>
      </c>
      <c r="P296" s="271">
        <f t="shared" si="55"/>
        <v>16.928054682111465</v>
      </c>
      <c r="Q296" s="272"/>
      <c r="R296" s="265">
        <f t="shared" si="56"/>
        <v>298.56</v>
      </c>
      <c r="S296" s="265">
        <v>0</v>
      </c>
      <c r="T296" s="273">
        <f t="shared" si="57"/>
        <v>0</v>
      </c>
      <c r="U296" s="274"/>
      <c r="V296" s="321"/>
      <c r="W296" s="357">
        <f t="shared" si="58"/>
        <v>0</v>
      </c>
      <c r="X296" s="138">
        <v>3794</v>
      </c>
      <c r="Y296" s="265" t="s">
        <v>253</v>
      </c>
      <c r="AA296" s="273">
        <v>0</v>
      </c>
      <c r="AD296" s="304">
        <f t="shared" si="59"/>
        <v>0</v>
      </c>
      <c r="AH296" s="380"/>
      <c r="AJ296" s="380"/>
    </row>
    <row r="297" spans="1:36" ht="18.600000000000001" hidden="1" x14ac:dyDescent="0.45">
      <c r="A297" s="276">
        <v>3822</v>
      </c>
      <c r="B297" s="277" t="s">
        <v>254</v>
      </c>
      <c r="C297" s="278">
        <v>4656</v>
      </c>
      <c r="D297" s="279">
        <v>2108096.42</v>
      </c>
      <c r="E297" s="279">
        <v>19952.150000000001</v>
      </c>
      <c r="F297" s="279">
        <v>0</v>
      </c>
      <c r="G297" s="277">
        <v>0</v>
      </c>
      <c r="H297" s="277">
        <v>0</v>
      </c>
      <c r="I297" s="277">
        <v>0</v>
      </c>
      <c r="J297" s="277">
        <v>0</v>
      </c>
      <c r="K297" s="280">
        <f t="shared" si="54"/>
        <v>2088144.27</v>
      </c>
      <c r="L297" s="245"/>
      <c r="M297" s="281">
        <v>3822</v>
      </c>
      <c r="N297" s="277" t="s">
        <v>1196</v>
      </c>
      <c r="O297" s="282">
        <v>86.887878713530711</v>
      </c>
      <c r="P297" s="283">
        <f t="shared" si="55"/>
        <v>53.586300746860552</v>
      </c>
      <c r="Q297" s="284">
        <v>73</v>
      </c>
      <c r="R297" s="285">
        <f t="shared" si="56"/>
        <v>448.48</v>
      </c>
      <c r="S297" s="285">
        <v>0</v>
      </c>
      <c r="T297" s="273">
        <f t="shared" si="57"/>
        <v>0</v>
      </c>
      <c r="U297" s="274"/>
      <c r="V297" s="321"/>
      <c r="W297" s="357">
        <f t="shared" si="58"/>
        <v>0</v>
      </c>
      <c r="X297" s="138">
        <v>3822</v>
      </c>
      <c r="Y297" s="265" t="s">
        <v>254</v>
      </c>
      <c r="AA297" s="273">
        <v>0</v>
      </c>
      <c r="AD297" s="304">
        <f t="shared" si="59"/>
        <v>0</v>
      </c>
      <c r="AH297" s="380"/>
      <c r="AJ297" s="380"/>
    </row>
    <row r="298" spans="1:36" ht="18.600000000000001" hidden="1" x14ac:dyDescent="0.45">
      <c r="A298" s="276">
        <v>3857</v>
      </c>
      <c r="B298" s="277" t="s">
        <v>256</v>
      </c>
      <c r="C298" s="278">
        <v>4880</v>
      </c>
      <c r="D298" s="279">
        <v>2144623.92</v>
      </c>
      <c r="E298" s="279">
        <v>0</v>
      </c>
      <c r="F298" s="279">
        <v>0</v>
      </c>
      <c r="G298" s="277">
        <v>0</v>
      </c>
      <c r="H298" s="277">
        <v>0</v>
      </c>
      <c r="I298" s="277">
        <v>0</v>
      </c>
      <c r="J298" s="277">
        <v>0</v>
      </c>
      <c r="K298" s="280">
        <f t="shared" si="54"/>
        <v>2144623.92</v>
      </c>
      <c r="L298" s="245"/>
      <c r="M298" s="281">
        <v>3857</v>
      </c>
      <c r="N298" s="277" t="s">
        <v>1197</v>
      </c>
      <c r="O298" s="282">
        <v>43.65247891985986</v>
      </c>
      <c r="P298" s="283">
        <f t="shared" si="55"/>
        <v>111.792047570976</v>
      </c>
      <c r="Q298" s="284">
        <v>38</v>
      </c>
      <c r="R298" s="285">
        <f t="shared" si="56"/>
        <v>439.47</v>
      </c>
      <c r="S298" s="285">
        <v>0</v>
      </c>
      <c r="T298" s="273">
        <f t="shared" si="57"/>
        <v>0</v>
      </c>
      <c r="U298" s="274"/>
      <c r="V298" s="321"/>
      <c r="W298" s="357">
        <f t="shared" si="58"/>
        <v>0</v>
      </c>
      <c r="X298" s="138">
        <v>3857</v>
      </c>
      <c r="Y298" s="265" t="s">
        <v>256</v>
      </c>
      <c r="AA298" s="273">
        <v>0</v>
      </c>
      <c r="AD298" s="304">
        <f t="shared" si="59"/>
        <v>0</v>
      </c>
      <c r="AH298" s="380"/>
      <c r="AJ298" s="380"/>
    </row>
    <row r="299" spans="1:36" hidden="1" x14ac:dyDescent="0.45">
      <c r="A299" s="264">
        <v>3871</v>
      </c>
      <c r="B299" s="265" t="s">
        <v>258</v>
      </c>
      <c r="C299" s="266">
        <v>708</v>
      </c>
      <c r="D299" s="267">
        <v>406082.8</v>
      </c>
      <c r="E299" s="267">
        <v>0</v>
      </c>
      <c r="F299" s="267">
        <v>0</v>
      </c>
      <c r="G299" s="265">
        <v>0</v>
      </c>
      <c r="H299" s="265">
        <v>0</v>
      </c>
      <c r="I299" s="265">
        <v>0</v>
      </c>
      <c r="J299" s="265">
        <v>0</v>
      </c>
      <c r="K299" s="268">
        <f t="shared" si="54"/>
        <v>406082.8</v>
      </c>
      <c r="L299" s="245"/>
      <c r="M299" s="269">
        <v>3871</v>
      </c>
      <c r="N299" s="265" t="s">
        <v>1198</v>
      </c>
      <c r="O299" s="270">
        <v>236.60700611420594</v>
      </c>
      <c r="P299" s="271">
        <f t="shared" si="55"/>
        <v>2.9923036161417009</v>
      </c>
      <c r="Q299" s="272"/>
      <c r="R299" s="265">
        <f t="shared" si="56"/>
        <v>573.55999999999995</v>
      </c>
      <c r="S299" s="265">
        <v>0</v>
      </c>
      <c r="T299" s="273">
        <f t="shared" si="57"/>
        <v>0</v>
      </c>
      <c r="U299" s="274"/>
      <c r="V299" s="321"/>
      <c r="W299" s="357">
        <f t="shared" si="58"/>
        <v>0</v>
      </c>
      <c r="X299" s="138">
        <v>3871</v>
      </c>
      <c r="Y299" s="265" t="s">
        <v>258</v>
      </c>
      <c r="AA299" s="273">
        <v>0</v>
      </c>
      <c r="AD299" s="304">
        <f t="shared" si="59"/>
        <v>0</v>
      </c>
      <c r="AH299" s="380"/>
      <c r="AJ299" s="380"/>
    </row>
    <row r="300" spans="1:36" ht="18.600000000000001" hidden="1" x14ac:dyDescent="0.45">
      <c r="A300" s="276">
        <v>3892</v>
      </c>
      <c r="B300" s="277" t="s">
        <v>259</v>
      </c>
      <c r="C300" s="278">
        <v>6747</v>
      </c>
      <c r="D300" s="279">
        <v>1015547.77</v>
      </c>
      <c r="E300" s="279">
        <v>0</v>
      </c>
      <c r="F300" s="279">
        <v>0</v>
      </c>
      <c r="G300" s="277">
        <v>0</v>
      </c>
      <c r="H300" s="277">
        <v>0</v>
      </c>
      <c r="I300" s="277">
        <v>0</v>
      </c>
      <c r="J300" s="277">
        <v>0</v>
      </c>
      <c r="K300" s="280">
        <f t="shared" si="54"/>
        <v>1015547.77</v>
      </c>
      <c r="L300" s="245"/>
      <c r="M300" s="281">
        <v>3892</v>
      </c>
      <c r="N300" s="277" t="s">
        <v>1199</v>
      </c>
      <c r="O300" s="282">
        <v>77.315469842304296</v>
      </c>
      <c r="P300" s="283">
        <f t="shared" si="55"/>
        <v>87.265847491600965</v>
      </c>
      <c r="Q300" s="284">
        <v>50</v>
      </c>
      <c r="R300" s="285">
        <f t="shared" si="56"/>
        <v>150.52000000000001</v>
      </c>
      <c r="S300" s="285">
        <v>0</v>
      </c>
      <c r="T300" s="273">
        <f t="shared" si="57"/>
        <v>0</v>
      </c>
      <c r="U300" s="274"/>
      <c r="V300" s="321"/>
      <c r="W300" s="357">
        <f t="shared" si="58"/>
        <v>0</v>
      </c>
      <c r="X300" s="138">
        <v>3892</v>
      </c>
      <c r="Y300" s="265" t="s">
        <v>259</v>
      </c>
      <c r="AA300" s="273">
        <v>0</v>
      </c>
      <c r="AD300" s="304">
        <f t="shared" si="59"/>
        <v>0</v>
      </c>
      <c r="AH300" s="380"/>
      <c r="AJ300" s="380"/>
    </row>
    <row r="301" spans="1:36" hidden="1" x14ac:dyDescent="0.45">
      <c r="A301" s="264">
        <v>3899</v>
      </c>
      <c r="B301" s="265" t="s">
        <v>260</v>
      </c>
      <c r="C301" s="266">
        <v>961</v>
      </c>
      <c r="D301" s="267">
        <v>467184.78</v>
      </c>
      <c r="E301" s="267">
        <v>2104.5</v>
      </c>
      <c r="F301" s="267">
        <v>1174</v>
      </c>
      <c r="G301" s="265">
        <v>0</v>
      </c>
      <c r="H301" s="265">
        <v>0</v>
      </c>
      <c r="I301" s="265">
        <v>0</v>
      </c>
      <c r="J301" s="265">
        <v>0</v>
      </c>
      <c r="K301" s="268">
        <f t="shared" si="54"/>
        <v>463906.28</v>
      </c>
      <c r="L301" s="245"/>
      <c r="M301" s="269">
        <v>3899</v>
      </c>
      <c r="N301" s="265" t="s">
        <v>1200</v>
      </c>
      <c r="O301" s="270">
        <v>279.7701668765647</v>
      </c>
      <c r="P301" s="271">
        <f t="shared" si="55"/>
        <v>3.4349623861932197</v>
      </c>
      <c r="Q301" s="272"/>
      <c r="R301" s="265">
        <f t="shared" si="56"/>
        <v>482.73</v>
      </c>
      <c r="S301" s="265">
        <v>0</v>
      </c>
      <c r="T301" s="273">
        <f t="shared" si="57"/>
        <v>0</v>
      </c>
      <c r="U301" s="274"/>
      <c r="V301" s="321"/>
      <c r="W301" s="357">
        <f t="shared" si="58"/>
        <v>0</v>
      </c>
      <c r="X301" s="138">
        <v>3899</v>
      </c>
      <c r="Y301" s="265" t="s">
        <v>260</v>
      </c>
      <c r="AA301" s="273">
        <v>0</v>
      </c>
      <c r="AD301" s="304">
        <f t="shared" si="59"/>
        <v>0</v>
      </c>
      <c r="AH301" s="380"/>
      <c r="AJ301" s="380"/>
    </row>
    <row r="302" spans="1:36" hidden="1" x14ac:dyDescent="0.45">
      <c r="A302" s="264">
        <v>3920</v>
      </c>
      <c r="B302" s="265" t="s">
        <v>262</v>
      </c>
      <c r="C302" s="266">
        <v>279</v>
      </c>
      <c r="D302" s="267">
        <v>110597.13</v>
      </c>
      <c r="E302" s="267">
        <v>0</v>
      </c>
      <c r="F302" s="267">
        <v>0</v>
      </c>
      <c r="G302" s="265">
        <v>0</v>
      </c>
      <c r="H302" s="265">
        <v>0</v>
      </c>
      <c r="I302" s="265">
        <v>0</v>
      </c>
      <c r="J302" s="265">
        <v>0</v>
      </c>
      <c r="K302" s="268">
        <f t="shared" si="54"/>
        <v>110597.13</v>
      </c>
      <c r="L302" s="245"/>
      <c r="M302" s="269">
        <v>3920</v>
      </c>
      <c r="N302" s="265" t="s">
        <v>1204</v>
      </c>
      <c r="O302" s="270">
        <v>87.947169620635307</v>
      </c>
      <c r="P302" s="271">
        <f t="shared" si="55"/>
        <v>3.172359056050138</v>
      </c>
      <c r="Q302" s="272"/>
      <c r="R302" s="265">
        <f t="shared" si="56"/>
        <v>396.41</v>
      </c>
      <c r="S302" s="265">
        <v>0</v>
      </c>
      <c r="T302" s="273">
        <f t="shared" si="57"/>
        <v>0</v>
      </c>
      <c r="U302" s="274"/>
      <c r="V302" s="321"/>
      <c r="W302" s="357">
        <f t="shared" si="58"/>
        <v>0</v>
      </c>
      <c r="X302" s="138">
        <v>3920</v>
      </c>
      <c r="Y302" s="265" t="s">
        <v>262</v>
      </c>
      <c r="AA302" s="273">
        <v>0</v>
      </c>
      <c r="AD302" s="304">
        <f t="shared" si="59"/>
        <v>0</v>
      </c>
      <c r="AH302" s="380"/>
      <c r="AJ302" s="380"/>
    </row>
    <row r="303" spans="1:36" ht="18.600000000000001" hidden="1" x14ac:dyDescent="0.45">
      <c r="A303" s="276">
        <v>3925</v>
      </c>
      <c r="B303" s="277" t="s">
        <v>263</v>
      </c>
      <c r="C303" s="278">
        <v>4586</v>
      </c>
      <c r="D303" s="279">
        <v>2236053.7400000002</v>
      </c>
      <c r="E303" s="279">
        <v>0</v>
      </c>
      <c r="F303" s="279">
        <v>0</v>
      </c>
      <c r="G303" s="277">
        <v>0</v>
      </c>
      <c r="H303" s="277">
        <v>0</v>
      </c>
      <c r="I303" s="277">
        <v>0</v>
      </c>
      <c r="J303" s="277">
        <v>0</v>
      </c>
      <c r="K303" s="280">
        <f t="shared" si="54"/>
        <v>2236053.7400000002</v>
      </c>
      <c r="L303" s="245"/>
      <c r="M303" s="281">
        <v>3925</v>
      </c>
      <c r="N303" s="277" t="s">
        <v>1205</v>
      </c>
      <c r="O303" s="282">
        <v>34.632545754157931</v>
      </c>
      <c r="P303" s="283">
        <f t="shared" si="55"/>
        <v>132.41879567716768</v>
      </c>
      <c r="Q303" s="284">
        <v>34</v>
      </c>
      <c r="R303" s="285">
        <f t="shared" si="56"/>
        <v>487.58</v>
      </c>
      <c r="S303" s="285">
        <v>0</v>
      </c>
      <c r="T303" s="273">
        <f t="shared" si="57"/>
        <v>0</v>
      </c>
      <c r="U303" s="274"/>
      <c r="V303" s="321"/>
      <c r="W303" s="357">
        <f t="shared" si="58"/>
        <v>0</v>
      </c>
      <c r="X303" s="138">
        <v>3925</v>
      </c>
      <c r="Y303" s="265" t="s">
        <v>263</v>
      </c>
      <c r="AA303" s="273">
        <v>0</v>
      </c>
      <c r="AD303" s="304">
        <f t="shared" si="59"/>
        <v>0</v>
      </c>
      <c r="AH303" s="380"/>
      <c r="AJ303" s="380"/>
    </row>
    <row r="304" spans="1:36" hidden="1" x14ac:dyDescent="0.45">
      <c r="A304" s="264">
        <v>3934</v>
      </c>
      <c r="B304" s="265" t="s">
        <v>264</v>
      </c>
      <c r="C304" s="266">
        <v>899</v>
      </c>
      <c r="D304" s="267">
        <v>356829.55</v>
      </c>
      <c r="E304" s="267">
        <v>0</v>
      </c>
      <c r="F304" s="267">
        <v>0</v>
      </c>
      <c r="G304" s="265">
        <v>0</v>
      </c>
      <c r="H304" s="265">
        <v>0</v>
      </c>
      <c r="I304" s="265">
        <v>0</v>
      </c>
      <c r="J304" s="265">
        <v>0</v>
      </c>
      <c r="K304" s="268">
        <f t="shared" si="54"/>
        <v>356829.55</v>
      </c>
      <c r="L304" s="245"/>
      <c r="M304" s="269">
        <v>3934</v>
      </c>
      <c r="N304" s="265" t="s">
        <v>1206</v>
      </c>
      <c r="O304" s="270">
        <v>79.435225098869182</v>
      </c>
      <c r="P304" s="271">
        <f t="shared" si="55"/>
        <v>11.317397274081594</v>
      </c>
      <c r="Q304" s="272"/>
      <c r="R304" s="265">
        <f t="shared" si="56"/>
        <v>396.92</v>
      </c>
      <c r="S304" s="265">
        <v>0</v>
      </c>
      <c r="T304" s="273">
        <f t="shared" si="57"/>
        <v>0</v>
      </c>
      <c r="U304" s="274"/>
      <c r="V304" s="321"/>
      <c r="W304" s="357">
        <f t="shared" si="58"/>
        <v>0</v>
      </c>
      <c r="X304" s="138">
        <v>3934</v>
      </c>
      <c r="Y304" s="265" t="s">
        <v>264</v>
      </c>
      <c r="AA304" s="273">
        <v>0</v>
      </c>
      <c r="AD304" s="304">
        <f t="shared" si="59"/>
        <v>0</v>
      </c>
      <c r="AH304" s="380"/>
      <c r="AJ304" s="380"/>
    </row>
    <row r="305" spans="1:36" hidden="1" x14ac:dyDescent="0.45">
      <c r="A305" s="264">
        <v>3941</v>
      </c>
      <c r="B305" s="265" t="s">
        <v>265</v>
      </c>
      <c r="C305" s="266">
        <v>1172</v>
      </c>
      <c r="D305" s="267">
        <v>613315.34</v>
      </c>
      <c r="E305" s="267">
        <v>0</v>
      </c>
      <c r="F305" s="267">
        <v>0</v>
      </c>
      <c r="G305" s="265">
        <v>0</v>
      </c>
      <c r="H305" s="265">
        <v>0</v>
      </c>
      <c r="I305" s="265">
        <v>0</v>
      </c>
      <c r="J305" s="265">
        <v>0</v>
      </c>
      <c r="K305" s="268">
        <f t="shared" si="54"/>
        <v>613315.34</v>
      </c>
      <c r="L305" s="245"/>
      <c r="M305" s="269">
        <v>3941</v>
      </c>
      <c r="N305" s="265" t="s">
        <v>1207</v>
      </c>
      <c r="O305" s="270">
        <v>140.70904508255637</v>
      </c>
      <c r="P305" s="271">
        <f t="shared" si="55"/>
        <v>8.3292442167620973</v>
      </c>
      <c r="Q305" s="272"/>
      <c r="R305" s="265">
        <f t="shared" si="56"/>
        <v>523.30999999999995</v>
      </c>
      <c r="S305" s="265">
        <v>0</v>
      </c>
      <c r="T305" s="273">
        <f t="shared" si="57"/>
        <v>0</v>
      </c>
      <c r="U305" s="274"/>
      <c r="V305" s="321"/>
      <c r="W305" s="357">
        <f t="shared" si="58"/>
        <v>0</v>
      </c>
      <c r="X305" s="138">
        <v>3941</v>
      </c>
      <c r="Y305" s="265" t="s">
        <v>265</v>
      </c>
      <c r="AA305" s="273">
        <v>0</v>
      </c>
      <c r="AD305" s="304">
        <f t="shared" si="59"/>
        <v>0</v>
      </c>
      <c r="AH305" s="380"/>
      <c r="AJ305" s="380"/>
    </row>
    <row r="306" spans="1:36" hidden="1" x14ac:dyDescent="0.45">
      <c r="A306" s="264">
        <v>3955</v>
      </c>
      <c r="B306" s="265" t="s">
        <v>267</v>
      </c>
      <c r="C306" s="266">
        <v>2432</v>
      </c>
      <c r="D306" s="267">
        <v>1330116.67</v>
      </c>
      <c r="E306" s="267">
        <v>51316.27</v>
      </c>
      <c r="F306" s="267">
        <v>0</v>
      </c>
      <c r="G306" s="265">
        <v>0</v>
      </c>
      <c r="H306" s="265">
        <v>0</v>
      </c>
      <c r="I306" s="265">
        <v>0</v>
      </c>
      <c r="J306" s="265">
        <v>0</v>
      </c>
      <c r="K306" s="268">
        <f t="shared" si="54"/>
        <v>1278800.3999999999</v>
      </c>
      <c r="L306" s="245"/>
      <c r="M306" s="269">
        <v>3955</v>
      </c>
      <c r="N306" s="265" t="s">
        <v>1209</v>
      </c>
      <c r="O306" s="270">
        <v>154.30045157326984</v>
      </c>
      <c r="P306" s="271">
        <f t="shared" si="55"/>
        <v>15.761457437116835</v>
      </c>
      <c r="Q306" s="272"/>
      <c r="R306" s="265">
        <f t="shared" si="56"/>
        <v>525.82000000000005</v>
      </c>
      <c r="S306" s="265">
        <v>0</v>
      </c>
      <c r="T306" s="273">
        <f t="shared" si="57"/>
        <v>0</v>
      </c>
      <c r="U306" s="274"/>
      <c r="V306" s="321"/>
      <c r="W306" s="357">
        <f t="shared" si="58"/>
        <v>0</v>
      </c>
      <c r="X306" s="138">
        <v>3955</v>
      </c>
      <c r="Y306" s="265" t="s">
        <v>267</v>
      </c>
      <c r="AA306" s="273">
        <v>0</v>
      </c>
      <c r="AD306" s="304">
        <f t="shared" si="59"/>
        <v>0</v>
      </c>
      <c r="AH306" s="380"/>
      <c r="AJ306" s="380"/>
    </row>
    <row r="307" spans="1:36" hidden="1" x14ac:dyDescent="0.45">
      <c r="A307" s="264">
        <v>3962</v>
      </c>
      <c r="B307" s="265" t="s">
        <v>268</v>
      </c>
      <c r="C307" s="266">
        <v>3342</v>
      </c>
      <c r="D307" s="267">
        <v>1328112.68</v>
      </c>
      <c r="E307" s="267">
        <v>0</v>
      </c>
      <c r="F307" s="267">
        <v>0</v>
      </c>
      <c r="G307" s="265">
        <v>37.5</v>
      </c>
      <c r="H307" s="265">
        <v>0</v>
      </c>
      <c r="I307" s="265">
        <v>0</v>
      </c>
      <c r="J307" s="265">
        <v>0</v>
      </c>
      <c r="K307" s="268">
        <f t="shared" si="54"/>
        <v>1328075.18</v>
      </c>
      <c r="L307" s="245"/>
      <c r="M307" s="269">
        <v>3962</v>
      </c>
      <c r="N307" s="265" t="s">
        <v>1210</v>
      </c>
      <c r="O307" s="270">
        <v>153.05575041768918</v>
      </c>
      <c r="P307" s="271">
        <f t="shared" si="55"/>
        <v>21.835180912051204</v>
      </c>
      <c r="Q307" s="272"/>
      <c r="R307" s="265">
        <f t="shared" si="56"/>
        <v>397.39</v>
      </c>
      <c r="S307" s="265">
        <v>0</v>
      </c>
      <c r="T307" s="273">
        <f t="shared" si="57"/>
        <v>0</v>
      </c>
      <c r="U307" s="274"/>
      <c r="V307" s="321"/>
      <c r="W307" s="357">
        <f t="shared" si="58"/>
        <v>0</v>
      </c>
      <c r="X307" s="138">
        <v>3962</v>
      </c>
      <c r="Y307" s="265" t="s">
        <v>268</v>
      </c>
      <c r="AA307" s="273">
        <v>0</v>
      </c>
      <c r="AD307" s="304">
        <f t="shared" si="59"/>
        <v>0</v>
      </c>
      <c r="AH307" s="380"/>
      <c r="AJ307" s="380"/>
    </row>
    <row r="308" spans="1:36" hidden="1" x14ac:dyDescent="0.45">
      <c r="A308" s="264">
        <v>3969</v>
      </c>
      <c r="B308" s="265" t="s">
        <v>269</v>
      </c>
      <c r="C308" s="266">
        <v>375</v>
      </c>
      <c r="D308" s="267">
        <v>199941.75</v>
      </c>
      <c r="E308" s="267">
        <v>0</v>
      </c>
      <c r="F308" s="267">
        <v>0</v>
      </c>
      <c r="G308" s="265">
        <v>0</v>
      </c>
      <c r="H308" s="265">
        <v>0</v>
      </c>
      <c r="I308" s="265">
        <v>0</v>
      </c>
      <c r="J308" s="265">
        <v>0</v>
      </c>
      <c r="K308" s="268">
        <f t="shared" si="54"/>
        <v>199941.75</v>
      </c>
      <c r="L308" s="245"/>
      <c r="M308" s="269">
        <v>3969</v>
      </c>
      <c r="N308" s="265" t="s">
        <v>1211</v>
      </c>
      <c r="O308" s="270">
        <v>71.355757698549183</v>
      </c>
      <c r="P308" s="271">
        <f t="shared" si="55"/>
        <v>5.2553572703163178</v>
      </c>
      <c r="Q308" s="272"/>
      <c r="R308" s="265">
        <f t="shared" si="56"/>
        <v>533.17999999999995</v>
      </c>
      <c r="S308" s="265">
        <v>0</v>
      </c>
      <c r="T308" s="273">
        <f t="shared" si="57"/>
        <v>0</v>
      </c>
      <c r="U308" s="274"/>
      <c r="V308" s="321"/>
      <c r="W308" s="357">
        <f t="shared" si="58"/>
        <v>0</v>
      </c>
      <c r="X308" s="138">
        <v>3969</v>
      </c>
      <c r="Y308" s="265" t="s">
        <v>269</v>
      </c>
      <c r="AA308" s="273">
        <v>0</v>
      </c>
      <c r="AD308" s="304">
        <f t="shared" si="59"/>
        <v>0</v>
      </c>
      <c r="AH308" s="380"/>
      <c r="AJ308" s="380"/>
    </row>
    <row r="309" spans="1:36" ht="18.600000000000001" hidden="1" x14ac:dyDescent="0.45">
      <c r="A309" s="276">
        <v>2177</v>
      </c>
      <c r="B309" s="277" t="s">
        <v>143</v>
      </c>
      <c r="C309" s="278">
        <v>1096</v>
      </c>
      <c r="D309" s="279">
        <v>864388.97</v>
      </c>
      <c r="E309" s="279">
        <v>0</v>
      </c>
      <c r="F309" s="279">
        <v>0</v>
      </c>
      <c r="G309" s="277">
        <v>0</v>
      </c>
      <c r="H309" s="277">
        <v>0</v>
      </c>
      <c r="I309" s="277">
        <v>0</v>
      </c>
      <c r="J309" s="277">
        <v>0</v>
      </c>
      <c r="K309" s="280">
        <f t="shared" si="54"/>
        <v>864388.97</v>
      </c>
      <c r="L309" s="245"/>
      <c r="M309" s="281">
        <v>2177</v>
      </c>
      <c r="N309" s="277" t="s">
        <v>1212</v>
      </c>
      <c r="O309" s="282">
        <v>16.555918680951418</v>
      </c>
      <c r="P309" s="283">
        <f t="shared" si="55"/>
        <v>66.19989027011917</v>
      </c>
      <c r="Q309" s="284">
        <v>62</v>
      </c>
      <c r="R309" s="285">
        <f t="shared" si="56"/>
        <v>788.68</v>
      </c>
      <c r="S309" s="285">
        <v>0</v>
      </c>
      <c r="T309" s="273">
        <f t="shared" si="57"/>
        <v>0</v>
      </c>
      <c r="U309" s="274"/>
      <c r="V309" s="321"/>
      <c r="W309" s="357">
        <f t="shared" si="58"/>
        <v>0</v>
      </c>
      <c r="X309" s="138">
        <v>2177</v>
      </c>
      <c r="Y309" s="265" t="s">
        <v>143</v>
      </c>
      <c r="AA309" s="273">
        <v>0</v>
      </c>
      <c r="AD309" s="304">
        <f t="shared" si="59"/>
        <v>0</v>
      </c>
      <c r="AH309" s="380"/>
      <c r="AJ309" s="380"/>
    </row>
    <row r="310" spans="1:36" hidden="1" x14ac:dyDescent="0.45">
      <c r="A310" s="264">
        <v>3976</v>
      </c>
      <c r="B310" s="265" t="s">
        <v>270</v>
      </c>
      <c r="C310" s="266">
        <v>39</v>
      </c>
      <c r="D310" s="267">
        <v>0</v>
      </c>
      <c r="E310" s="267">
        <v>0</v>
      </c>
      <c r="F310" s="267">
        <v>0</v>
      </c>
      <c r="G310" s="265">
        <v>0</v>
      </c>
      <c r="H310" s="265">
        <v>0</v>
      </c>
      <c r="I310" s="265">
        <v>0</v>
      </c>
      <c r="J310" s="265">
        <v>0</v>
      </c>
      <c r="K310" s="268">
        <f t="shared" si="54"/>
        <v>0</v>
      </c>
      <c r="L310" s="245"/>
      <c r="M310" s="269">
        <v>3976</v>
      </c>
      <c r="N310" s="265" t="s">
        <v>1213</v>
      </c>
      <c r="O310" s="270">
        <v>1.1104620835038619</v>
      </c>
      <c r="P310" s="271">
        <f t="shared" si="55"/>
        <v>35.120514765297131</v>
      </c>
      <c r="Q310" s="272"/>
      <c r="R310" s="265">
        <f t="shared" si="56"/>
        <v>0</v>
      </c>
      <c r="S310" s="265">
        <v>0</v>
      </c>
      <c r="T310" s="273">
        <f t="shared" si="57"/>
        <v>0</v>
      </c>
      <c r="U310" s="274"/>
      <c r="V310" s="321"/>
      <c r="W310" s="357">
        <f t="shared" si="58"/>
        <v>0</v>
      </c>
      <c r="X310" s="138">
        <v>3976</v>
      </c>
      <c r="Y310" s="265" t="s">
        <v>270</v>
      </c>
      <c r="AA310" s="273">
        <v>0</v>
      </c>
      <c r="AD310" s="304">
        <f t="shared" si="59"/>
        <v>0</v>
      </c>
      <c r="AH310" s="380"/>
      <c r="AJ310" s="380"/>
    </row>
    <row r="311" spans="1:36" hidden="1" x14ac:dyDescent="0.45">
      <c r="A311" s="264">
        <v>4690</v>
      </c>
      <c r="B311" s="265" t="s">
        <v>319</v>
      </c>
      <c r="C311" s="266">
        <v>190</v>
      </c>
      <c r="D311" s="267">
        <v>88555.89</v>
      </c>
      <c r="E311" s="267">
        <v>0</v>
      </c>
      <c r="F311" s="267">
        <v>0</v>
      </c>
      <c r="G311" s="265">
        <v>0</v>
      </c>
      <c r="H311" s="265">
        <v>0</v>
      </c>
      <c r="I311" s="265">
        <v>0</v>
      </c>
      <c r="J311" s="265">
        <v>0</v>
      </c>
      <c r="K311" s="268">
        <f t="shared" si="54"/>
        <v>88555.89</v>
      </c>
      <c r="L311" s="245"/>
      <c r="M311" s="269">
        <v>4690</v>
      </c>
      <c r="N311" s="265" t="s">
        <v>1214</v>
      </c>
      <c r="O311" s="270">
        <v>19</v>
      </c>
      <c r="P311" s="271">
        <f t="shared" si="55"/>
        <v>10</v>
      </c>
      <c r="Q311" s="272"/>
      <c r="R311" s="265">
        <f t="shared" si="56"/>
        <v>466.08</v>
      </c>
      <c r="S311" s="265">
        <v>0</v>
      </c>
      <c r="T311" s="273">
        <f t="shared" si="57"/>
        <v>0</v>
      </c>
      <c r="U311" s="274"/>
      <c r="V311" s="321"/>
      <c r="W311" s="357">
        <f t="shared" si="58"/>
        <v>0</v>
      </c>
      <c r="X311" s="138">
        <v>4690</v>
      </c>
      <c r="Y311" s="265" t="s">
        <v>319</v>
      </c>
      <c r="AA311" s="273">
        <v>0</v>
      </c>
      <c r="AD311" s="304">
        <f t="shared" si="59"/>
        <v>0</v>
      </c>
      <c r="AH311" s="380"/>
      <c r="AJ311" s="380"/>
    </row>
    <row r="312" spans="1:36" hidden="1" x14ac:dyDescent="0.45">
      <c r="A312" s="264">
        <v>3983</v>
      </c>
      <c r="B312" s="265" t="s">
        <v>271</v>
      </c>
      <c r="C312" s="266">
        <v>1332</v>
      </c>
      <c r="D312" s="267">
        <v>230544.32</v>
      </c>
      <c r="E312" s="267">
        <v>11829.36</v>
      </c>
      <c r="F312" s="267">
        <v>0</v>
      </c>
      <c r="G312" s="265">
        <v>0</v>
      </c>
      <c r="H312" s="265">
        <v>0</v>
      </c>
      <c r="I312" s="265">
        <v>0</v>
      </c>
      <c r="J312" s="265">
        <v>0</v>
      </c>
      <c r="K312" s="268">
        <f t="shared" si="54"/>
        <v>218714.96000000002</v>
      </c>
      <c r="L312" s="245"/>
      <c r="M312" s="269">
        <v>3983</v>
      </c>
      <c r="N312" s="265" t="s">
        <v>1216</v>
      </c>
      <c r="O312" s="270">
        <v>33.470625160491089</v>
      </c>
      <c r="P312" s="271">
        <f t="shared" si="55"/>
        <v>39.796089664088505</v>
      </c>
      <c r="Q312" s="272"/>
      <c r="R312" s="265">
        <f t="shared" si="56"/>
        <v>164.2</v>
      </c>
      <c r="S312" s="265">
        <v>0</v>
      </c>
      <c r="T312" s="273">
        <f t="shared" si="57"/>
        <v>0</v>
      </c>
      <c r="U312" s="274"/>
      <c r="V312" s="321"/>
      <c r="W312" s="357">
        <f t="shared" si="58"/>
        <v>0</v>
      </c>
      <c r="X312" s="138">
        <v>3983</v>
      </c>
      <c r="Y312" s="265" t="s">
        <v>271</v>
      </c>
      <c r="AA312" s="273">
        <v>0</v>
      </c>
      <c r="AD312" s="304">
        <f t="shared" si="59"/>
        <v>0</v>
      </c>
      <c r="AH312" s="380"/>
      <c r="AJ312" s="380"/>
    </row>
    <row r="313" spans="1:36" hidden="1" x14ac:dyDescent="0.45">
      <c r="A313" s="264">
        <v>3514</v>
      </c>
      <c r="B313" s="265" t="s">
        <v>236</v>
      </c>
      <c r="C313" s="266">
        <v>309</v>
      </c>
      <c r="D313" s="267">
        <v>134829.26999999999</v>
      </c>
      <c r="E313" s="267">
        <v>0</v>
      </c>
      <c r="F313" s="267">
        <v>0</v>
      </c>
      <c r="G313" s="265">
        <v>0</v>
      </c>
      <c r="H313" s="265">
        <v>0</v>
      </c>
      <c r="I313" s="265">
        <v>0</v>
      </c>
      <c r="J313" s="265">
        <v>0</v>
      </c>
      <c r="K313" s="268">
        <f t="shared" si="54"/>
        <v>134829.26999999999</v>
      </c>
      <c r="L313" s="245"/>
      <c r="M313" s="269">
        <v>3514</v>
      </c>
      <c r="N313" s="265" t="s">
        <v>1217</v>
      </c>
      <c r="O313" s="270">
        <v>12.54</v>
      </c>
      <c r="P313" s="271">
        <f t="shared" si="55"/>
        <v>24.641148325358852</v>
      </c>
      <c r="Q313" s="272"/>
      <c r="R313" s="265">
        <f t="shared" si="56"/>
        <v>436.34</v>
      </c>
      <c r="S313" s="265">
        <v>0</v>
      </c>
      <c r="T313" s="273">
        <f t="shared" si="57"/>
        <v>0</v>
      </c>
      <c r="U313" s="274"/>
      <c r="V313" s="321"/>
      <c r="W313" s="357">
        <f t="shared" si="58"/>
        <v>0</v>
      </c>
      <c r="X313" s="138">
        <v>3514</v>
      </c>
      <c r="Y313" s="265" t="s">
        <v>236</v>
      </c>
      <c r="AA313" s="273">
        <v>0</v>
      </c>
      <c r="AD313" s="304">
        <f t="shared" si="59"/>
        <v>0</v>
      </c>
      <c r="AH313" s="380"/>
      <c r="AJ313" s="380"/>
    </row>
    <row r="314" spans="1:36" hidden="1" x14ac:dyDescent="0.45">
      <c r="A314" s="264">
        <v>1945</v>
      </c>
      <c r="B314" s="265" t="s">
        <v>132</v>
      </c>
      <c r="C314" s="266">
        <v>836</v>
      </c>
      <c r="D314" s="267">
        <v>418173.74</v>
      </c>
      <c r="E314" s="267">
        <v>0</v>
      </c>
      <c r="F314" s="267">
        <v>0</v>
      </c>
      <c r="G314" s="265">
        <v>1140</v>
      </c>
      <c r="H314" s="265">
        <v>0</v>
      </c>
      <c r="I314" s="265">
        <v>0</v>
      </c>
      <c r="J314" s="265">
        <v>0</v>
      </c>
      <c r="K314" s="268">
        <f t="shared" si="54"/>
        <v>417033.74</v>
      </c>
      <c r="L314" s="245"/>
      <c r="M314" s="269">
        <v>1945</v>
      </c>
      <c r="N314" s="265" t="s">
        <v>1219</v>
      </c>
      <c r="O314" s="270">
        <v>62.975845851544491</v>
      </c>
      <c r="P314" s="271">
        <f t="shared" si="55"/>
        <v>13.274930867474756</v>
      </c>
      <c r="Q314" s="272"/>
      <c r="R314" s="265">
        <f t="shared" si="56"/>
        <v>498.84</v>
      </c>
      <c r="S314" s="265">
        <v>0</v>
      </c>
      <c r="T314" s="273">
        <f t="shared" si="57"/>
        <v>0</v>
      </c>
      <c r="U314" s="274"/>
      <c r="V314" s="321"/>
      <c r="W314" s="357">
        <f t="shared" si="58"/>
        <v>0</v>
      </c>
      <c r="X314" s="138">
        <v>1945</v>
      </c>
      <c r="Y314" s="265" t="s">
        <v>132</v>
      </c>
      <c r="AA314" s="273">
        <v>0</v>
      </c>
      <c r="AD314" s="304">
        <f t="shared" si="59"/>
        <v>0</v>
      </c>
      <c r="AH314" s="380"/>
      <c r="AJ314" s="380"/>
    </row>
    <row r="315" spans="1:36" ht="18.600000000000001" hidden="1" x14ac:dyDescent="0.45">
      <c r="A315" s="276">
        <v>4018</v>
      </c>
      <c r="B315" s="277" t="s">
        <v>274</v>
      </c>
      <c r="C315" s="278">
        <v>6410</v>
      </c>
      <c r="D315" s="279">
        <v>3238147.9</v>
      </c>
      <c r="E315" s="279">
        <v>0</v>
      </c>
      <c r="F315" s="279">
        <v>0</v>
      </c>
      <c r="G315" s="277">
        <v>315863.3</v>
      </c>
      <c r="H315" s="277">
        <v>0</v>
      </c>
      <c r="I315" s="277">
        <v>0</v>
      </c>
      <c r="J315" s="277">
        <v>0</v>
      </c>
      <c r="K315" s="280">
        <f t="shared" si="54"/>
        <v>2922284.6</v>
      </c>
      <c r="L315" s="245"/>
      <c r="M315" s="281">
        <v>4018</v>
      </c>
      <c r="N315" s="277" t="s">
        <v>1224</v>
      </c>
      <c r="O315" s="282">
        <v>33.307198857743742</v>
      </c>
      <c r="P315" s="283">
        <f t="shared" si="55"/>
        <v>192.45088809111036</v>
      </c>
      <c r="Q315" s="284">
        <v>25</v>
      </c>
      <c r="R315" s="285">
        <f t="shared" si="56"/>
        <v>455.89</v>
      </c>
      <c r="S315" s="285">
        <v>0</v>
      </c>
      <c r="T315" s="273">
        <f t="shared" si="57"/>
        <v>0</v>
      </c>
      <c r="U315" s="274"/>
      <c r="V315" s="321"/>
      <c r="W315" s="357">
        <f t="shared" si="58"/>
        <v>0</v>
      </c>
      <c r="X315" s="138">
        <v>4018</v>
      </c>
      <c r="Y315" s="265" t="s">
        <v>274</v>
      </c>
      <c r="AA315" s="273">
        <v>0</v>
      </c>
      <c r="AD315" s="304">
        <f t="shared" si="59"/>
        <v>0</v>
      </c>
      <c r="AH315" s="380"/>
      <c r="AJ315" s="380"/>
    </row>
    <row r="316" spans="1:36" hidden="1" x14ac:dyDescent="0.45">
      <c r="A316" s="264">
        <v>4025</v>
      </c>
      <c r="B316" s="265" t="s">
        <v>275</v>
      </c>
      <c r="C316" s="266">
        <v>499</v>
      </c>
      <c r="D316" s="267">
        <v>279609.8</v>
      </c>
      <c r="E316" s="267">
        <v>0</v>
      </c>
      <c r="F316" s="267">
        <v>0</v>
      </c>
      <c r="G316" s="265">
        <v>0</v>
      </c>
      <c r="H316" s="265">
        <v>0</v>
      </c>
      <c r="I316" s="265">
        <v>0</v>
      </c>
      <c r="J316" s="265">
        <v>0</v>
      </c>
      <c r="K316" s="268">
        <f t="shared" si="54"/>
        <v>279609.8</v>
      </c>
      <c r="L316" s="245"/>
      <c r="M316" s="269">
        <v>4025</v>
      </c>
      <c r="N316" s="265" t="s">
        <v>1225</v>
      </c>
      <c r="O316" s="270">
        <v>62.388733486047038</v>
      </c>
      <c r="P316" s="271">
        <f t="shared" si="55"/>
        <v>7.9982389787027675</v>
      </c>
      <c r="Q316" s="272"/>
      <c r="R316" s="265">
        <f t="shared" si="56"/>
        <v>560.34</v>
      </c>
      <c r="S316" s="265">
        <v>0</v>
      </c>
      <c r="T316" s="273">
        <f t="shared" si="57"/>
        <v>0</v>
      </c>
      <c r="U316" s="274"/>
      <c r="V316" s="321"/>
      <c r="W316" s="357">
        <f t="shared" si="58"/>
        <v>0</v>
      </c>
      <c r="X316" s="138">
        <v>4025</v>
      </c>
      <c r="Y316" s="265" t="s">
        <v>275</v>
      </c>
      <c r="AA316" s="273">
        <v>0</v>
      </c>
      <c r="AD316" s="304">
        <f t="shared" si="59"/>
        <v>0</v>
      </c>
      <c r="AH316" s="380"/>
      <c r="AJ316" s="380"/>
    </row>
    <row r="317" spans="1:36" hidden="1" x14ac:dyDescent="0.45">
      <c r="A317" s="264">
        <v>4060</v>
      </c>
      <c r="B317" s="265" t="s">
        <v>276</v>
      </c>
      <c r="C317" s="266">
        <v>5528</v>
      </c>
      <c r="D317" s="267">
        <v>2045600.26</v>
      </c>
      <c r="E317" s="267">
        <v>13002.47</v>
      </c>
      <c r="F317" s="267">
        <v>0</v>
      </c>
      <c r="G317" s="265">
        <v>0</v>
      </c>
      <c r="H317" s="265">
        <v>0</v>
      </c>
      <c r="I317" s="265">
        <v>0</v>
      </c>
      <c r="J317" s="265">
        <v>0</v>
      </c>
      <c r="K317" s="268">
        <f t="shared" si="54"/>
        <v>2032597.79</v>
      </c>
      <c r="L317" s="245"/>
      <c r="M317" s="269">
        <v>4060</v>
      </c>
      <c r="N317" s="265" t="s">
        <v>1226</v>
      </c>
      <c r="O317" s="270">
        <v>120.82284286512139</v>
      </c>
      <c r="P317" s="271">
        <f t="shared" si="55"/>
        <v>45.75293768059317</v>
      </c>
      <c r="Q317" s="272"/>
      <c r="R317" s="265">
        <f t="shared" si="56"/>
        <v>367.69</v>
      </c>
      <c r="S317" s="265">
        <v>0</v>
      </c>
      <c r="T317" s="273">
        <f t="shared" si="57"/>
        <v>0</v>
      </c>
      <c r="U317" s="274"/>
      <c r="V317" s="321"/>
      <c r="W317" s="357">
        <f t="shared" si="58"/>
        <v>0</v>
      </c>
      <c r="X317" s="138">
        <v>4060</v>
      </c>
      <c r="Y317" s="265" t="s">
        <v>276</v>
      </c>
      <c r="AA317" s="273">
        <v>0</v>
      </c>
      <c r="AD317" s="304">
        <f t="shared" si="59"/>
        <v>0</v>
      </c>
      <c r="AH317" s="380"/>
      <c r="AJ317" s="380"/>
    </row>
    <row r="318" spans="1:36" hidden="1" x14ac:dyDescent="0.45">
      <c r="A318" s="264">
        <v>4067</v>
      </c>
      <c r="B318" s="265" t="s">
        <v>277</v>
      </c>
      <c r="C318" s="266">
        <v>1128</v>
      </c>
      <c r="D318" s="267">
        <v>307613</v>
      </c>
      <c r="E318" s="267">
        <v>0</v>
      </c>
      <c r="F318" s="267">
        <v>0</v>
      </c>
      <c r="G318" s="265">
        <v>0</v>
      </c>
      <c r="H318" s="265">
        <v>0</v>
      </c>
      <c r="I318" s="265">
        <v>0</v>
      </c>
      <c r="J318" s="265">
        <v>0</v>
      </c>
      <c r="K318" s="268">
        <f t="shared" si="54"/>
        <v>307613</v>
      </c>
      <c r="L318" s="245"/>
      <c r="M318" s="269">
        <v>4067</v>
      </c>
      <c r="N318" s="265" t="s">
        <v>1227</v>
      </c>
      <c r="O318" s="270">
        <v>99.662250847293507</v>
      </c>
      <c r="P318" s="271">
        <f t="shared" si="55"/>
        <v>11.31822721652521</v>
      </c>
      <c r="Q318" s="272"/>
      <c r="R318" s="265">
        <f t="shared" si="56"/>
        <v>272.70999999999998</v>
      </c>
      <c r="S318" s="265">
        <v>0</v>
      </c>
      <c r="T318" s="273">
        <f t="shared" si="57"/>
        <v>0</v>
      </c>
      <c r="U318" s="274"/>
      <c r="V318" s="321"/>
      <c r="W318" s="357">
        <f t="shared" si="58"/>
        <v>0</v>
      </c>
      <c r="X318" s="138">
        <v>4067</v>
      </c>
      <c r="Y318" s="265" t="s">
        <v>277</v>
      </c>
      <c r="AA318" s="273">
        <v>0</v>
      </c>
      <c r="AD318" s="304">
        <f t="shared" si="59"/>
        <v>0</v>
      </c>
      <c r="AH318" s="380"/>
      <c r="AJ318" s="380"/>
    </row>
    <row r="319" spans="1:36" hidden="1" x14ac:dyDescent="0.45">
      <c r="A319" s="264">
        <v>4074</v>
      </c>
      <c r="B319" s="265" t="s">
        <v>278</v>
      </c>
      <c r="C319" s="266">
        <v>1788</v>
      </c>
      <c r="D319" s="267">
        <v>756725.76000000001</v>
      </c>
      <c r="E319" s="267">
        <v>0</v>
      </c>
      <c r="F319" s="267">
        <v>0</v>
      </c>
      <c r="G319" s="265">
        <v>0</v>
      </c>
      <c r="H319" s="265">
        <v>0</v>
      </c>
      <c r="I319" s="265">
        <v>0</v>
      </c>
      <c r="J319" s="265">
        <v>0</v>
      </c>
      <c r="K319" s="268">
        <f t="shared" si="54"/>
        <v>756725.76000000001</v>
      </c>
      <c r="L319" s="245"/>
      <c r="M319" s="269">
        <v>4074</v>
      </c>
      <c r="N319" s="265" t="s">
        <v>1228</v>
      </c>
      <c r="O319" s="270">
        <v>178.28559274329842</v>
      </c>
      <c r="P319" s="271">
        <f t="shared" si="55"/>
        <v>10.028852990798995</v>
      </c>
      <c r="Q319" s="272"/>
      <c r="R319" s="265">
        <f t="shared" si="56"/>
        <v>423.22</v>
      </c>
      <c r="S319" s="265">
        <v>0</v>
      </c>
      <c r="T319" s="273">
        <f t="shared" si="57"/>
        <v>0</v>
      </c>
      <c r="U319" s="274"/>
      <c r="V319" s="321"/>
      <c r="W319" s="357">
        <f t="shared" si="58"/>
        <v>0</v>
      </c>
      <c r="X319" s="138">
        <v>4074</v>
      </c>
      <c r="Y319" s="265" t="s">
        <v>278</v>
      </c>
      <c r="AA319" s="273">
        <v>0</v>
      </c>
      <c r="AD319" s="304">
        <f t="shared" si="59"/>
        <v>0</v>
      </c>
      <c r="AH319" s="380"/>
      <c r="AJ319" s="380"/>
    </row>
    <row r="320" spans="1:36" hidden="1" x14ac:dyDescent="0.45">
      <c r="A320" s="264">
        <v>4088</v>
      </c>
      <c r="B320" s="265" t="s">
        <v>279</v>
      </c>
      <c r="C320" s="266">
        <v>1317</v>
      </c>
      <c r="D320" s="267">
        <v>684965.53</v>
      </c>
      <c r="E320" s="267">
        <v>0</v>
      </c>
      <c r="F320" s="267">
        <v>0</v>
      </c>
      <c r="G320" s="265">
        <v>0</v>
      </c>
      <c r="H320" s="265">
        <v>0</v>
      </c>
      <c r="I320" s="265">
        <v>0</v>
      </c>
      <c r="J320" s="265">
        <v>0</v>
      </c>
      <c r="K320" s="268">
        <f t="shared" si="54"/>
        <v>684965.53</v>
      </c>
      <c r="L320" s="245"/>
      <c r="M320" s="269">
        <v>4088</v>
      </c>
      <c r="N320" s="265" t="s">
        <v>1229</v>
      </c>
      <c r="O320" s="270">
        <v>95.221726528675035</v>
      </c>
      <c r="P320" s="271">
        <f t="shared" si="55"/>
        <v>13.830877132892557</v>
      </c>
      <c r="Q320" s="272"/>
      <c r="R320" s="265">
        <f t="shared" si="56"/>
        <v>520.1</v>
      </c>
      <c r="S320" s="265">
        <v>0</v>
      </c>
      <c r="T320" s="273">
        <f t="shared" si="57"/>
        <v>0</v>
      </c>
      <c r="U320" s="274"/>
      <c r="V320" s="321"/>
      <c r="W320" s="357">
        <f t="shared" si="58"/>
        <v>0</v>
      </c>
      <c r="X320" s="138">
        <v>4088</v>
      </c>
      <c r="Y320" s="265" t="s">
        <v>279</v>
      </c>
      <c r="AA320" s="273">
        <v>0</v>
      </c>
      <c r="AD320" s="304">
        <f t="shared" si="59"/>
        <v>0</v>
      </c>
      <c r="AH320" s="380"/>
      <c r="AJ320" s="380"/>
    </row>
    <row r="321" spans="1:36" ht="18.600000000000001" hidden="1" x14ac:dyDescent="0.45">
      <c r="A321" s="276">
        <v>4095</v>
      </c>
      <c r="B321" s="277" t="s">
        <v>280</v>
      </c>
      <c r="C321" s="278">
        <v>2965</v>
      </c>
      <c r="D321" s="279">
        <v>773126.14</v>
      </c>
      <c r="E321" s="279">
        <v>0</v>
      </c>
      <c r="F321" s="279">
        <v>0</v>
      </c>
      <c r="G321" s="277">
        <v>0</v>
      </c>
      <c r="H321" s="277">
        <v>0</v>
      </c>
      <c r="I321" s="277">
        <v>0</v>
      </c>
      <c r="J321" s="277">
        <v>0</v>
      </c>
      <c r="K321" s="280">
        <f t="shared" si="54"/>
        <v>773126.14</v>
      </c>
      <c r="L321" s="245"/>
      <c r="M321" s="281">
        <v>4095</v>
      </c>
      <c r="N321" s="277" t="s">
        <v>1230</v>
      </c>
      <c r="O321" s="282">
        <v>14.133627175280349</v>
      </c>
      <c r="P321" s="283">
        <f t="shared" si="55"/>
        <v>209.78337430505962</v>
      </c>
      <c r="Q321" s="284">
        <v>22</v>
      </c>
      <c r="R321" s="285">
        <f t="shared" si="56"/>
        <v>260.75</v>
      </c>
      <c r="S321" s="285">
        <v>0</v>
      </c>
      <c r="T321" s="273">
        <f t="shared" si="57"/>
        <v>0</v>
      </c>
      <c r="U321" s="274"/>
      <c r="V321" s="321"/>
      <c r="W321" s="357">
        <f t="shared" si="58"/>
        <v>0</v>
      </c>
      <c r="X321" s="138">
        <v>4095</v>
      </c>
      <c r="Y321" s="265" t="s">
        <v>280</v>
      </c>
      <c r="AA321" s="273">
        <v>0</v>
      </c>
      <c r="AD321" s="304">
        <f t="shared" si="59"/>
        <v>0</v>
      </c>
      <c r="AH321" s="380"/>
      <c r="AJ321" s="380"/>
    </row>
    <row r="322" spans="1:36" hidden="1" x14ac:dyDescent="0.45">
      <c r="A322" s="264">
        <v>4137</v>
      </c>
      <c r="B322" s="265" t="s">
        <v>281</v>
      </c>
      <c r="C322" s="266">
        <v>1002</v>
      </c>
      <c r="D322" s="267">
        <v>421474.64</v>
      </c>
      <c r="E322" s="267">
        <v>0</v>
      </c>
      <c r="F322" s="267">
        <v>0</v>
      </c>
      <c r="G322" s="265">
        <v>0</v>
      </c>
      <c r="H322" s="265">
        <v>0</v>
      </c>
      <c r="I322" s="265">
        <v>0</v>
      </c>
      <c r="J322" s="265">
        <v>0</v>
      </c>
      <c r="K322" s="268">
        <f t="shared" si="54"/>
        <v>421474.64</v>
      </c>
      <c r="L322" s="245"/>
      <c r="M322" s="269">
        <v>4137</v>
      </c>
      <c r="N322" s="265" t="s">
        <v>1231</v>
      </c>
      <c r="O322" s="270">
        <v>40.092288317760541</v>
      </c>
      <c r="P322" s="271">
        <f t="shared" si="55"/>
        <v>24.992337480425693</v>
      </c>
      <c r="Q322" s="272"/>
      <c r="R322" s="265">
        <f t="shared" si="56"/>
        <v>420.63</v>
      </c>
      <c r="S322" s="265">
        <v>0</v>
      </c>
      <c r="T322" s="273">
        <f t="shared" si="57"/>
        <v>0</v>
      </c>
      <c r="U322" s="274"/>
      <c r="V322" s="321"/>
      <c r="W322" s="357">
        <f t="shared" si="58"/>
        <v>0</v>
      </c>
      <c r="X322" s="138">
        <v>4137</v>
      </c>
      <c r="Y322" s="265" t="s">
        <v>281</v>
      </c>
      <c r="AA322" s="273">
        <v>0</v>
      </c>
      <c r="AD322" s="304">
        <f t="shared" si="59"/>
        <v>0</v>
      </c>
      <c r="AH322" s="380"/>
      <c r="AJ322" s="380"/>
    </row>
    <row r="323" spans="1:36" hidden="1" x14ac:dyDescent="0.45">
      <c r="A323" s="264">
        <v>4144</v>
      </c>
      <c r="B323" s="265" t="s">
        <v>282</v>
      </c>
      <c r="C323" s="266">
        <v>3760</v>
      </c>
      <c r="D323" s="267">
        <v>1826505.86</v>
      </c>
      <c r="E323" s="267">
        <v>300</v>
      </c>
      <c r="F323" s="267">
        <v>0</v>
      </c>
      <c r="G323" s="265">
        <v>0</v>
      </c>
      <c r="H323" s="265">
        <v>0</v>
      </c>
      <c r="I323" s="265">
        <v>0</v>
      </c>
      <c r="J323" s="265">
        <v>0</v>
      </c>
      <c r="K323" s="268">
        <f t="shared" si="54"/>
        <v>1826205.86</v>
      </c>
      <c r="L323" s="245"/>
      <c r="M323" s="269">
        <v>4144</v>
      </c>
      <c r="N323" s="265" t="s">
        <v>1232</v>
      </c>
      <c r="O323" s="270">
        <v>86.677754814968253</v>
      </c>
      <c r="P323" s="271">
        <f t="shared" si="55"/>
        <v>43.379065459488473</v>
      </c>
      <c r="Q323" s="272"/>
      <c r="R323" s="265">
        <f t="shared" si="56"/>
        <v>485.69</v>
      </c>
      <c r="S323" s="265">
        <v>0</v>
      </c>
      <c r="T323" s="273">
        <f t="shared" si="57"/>
        <v>0</v>
      </c>
      <c r="U323" s="274"/>
      <c r="V323" s="321"/>
      <c r="W323" s="357">
        <f t="shared" si="58"/>
        <v>0</v>
      </c>
      <c r="X323" s="138">
        <v>4144</v>
      </c>
      <c r="Y323" s="265" t="s">
        <v>282</v>
      </c>
      <c r="AA323" s="273">
        <v>0</v>
      </c>
      <c r="AD323" s="304">
        <f t="shared" si="59"/>
        <v>0</v>
      </c>
      <c r="AH323" s="380"/>
      <c r="AJ323" s="380"/>
    </row>
    <row r="324" spans="1:36" hidden="1" x14ac:dyDescent="0.45">
      <c r="A324" s="264">
        <v>4165</v>
      </c>
      <c r="B324" s="265" t="s">
        <v>284</v>
      </c>
      <c r="C324" s="266">
        <v>1688</v>
      </c>
      <c r="D324" s="267">
        <v>998485.68</v>
      </c>
      <c r="E324" s="267">
        <v>0</v>
      </c>
      <c r="F324" s="267">
        <v>4096.1899999999996</v>
      </c>
      <c r="G324" s="265">
        <v>1417.39</v>
      </c>
      <c r="H324" s="265">
        <v>0</v>
      </c>
      <c r="I324" s="265">
        <v>0</v>
      </c>
      <c r="J324" s="265">
        <v>0</v>
      </c>
      <c r="K324" s="268">
        <f t="shared" si="54"/>
        <v>992972.10000000009</v>
      </c>
      <c r="L324" s="245"/>
      <c r="M324" s="269">
        <v>4165</v>
      </c>
      <c r="N324" s="265" t="s">
        <v>1233</v>
      </c>
      <c r="O324" s="270">
        <v>113.53669910374101</v>
      </c>
      <c r="P324" s="271">
        <f t="shared" si="55"/>
        <v>14.867439456361478</v>
      </c>
      <c r="Q324" s="272"/>
      <c r="R324" s="265">
        <f t="shared" si="56"/>
        <v>588.25</v>
      </c>
      <c r="S324" s="265">
        <v>0</v>
      </c>
      <c r="T324" s="273">
        <f t="shared" si="57"/>
        <v>0</v>
      </c>
      <c r="U324" s="274"/>
      <c r="V324" s="321"/>
      <c r="W324" s="357">
        <f t="shared" si="58"/>
        <v>0</v>
      </c>
      <c r="X324" s="138">
        <v>4165</v>
      </c>
      <c r="Y324" s="265" t="s">
        <v>284</v>
      </c>
      <c r="AA324" s="273">
        <v>0</v>
      </c>
      <c r="AD324" s="304">
        <f t="shared" si="59"/>
        <v>0</v>
      </c>
      <c r="AH324" s="380"/>
      <c r="AJ324" s="380"/>
    </row>
    <row r="325" spans="1:36" ht="18.600000000000001" hidden="1" x14ac:dyDescent="0.45">
      <c r="A325" s="276">
        <v>4179</v>
      </c>
      <c r="B325" s="277" t="s">
        <v>285</v>
      </c>
      <c r="C325" s="278">
        <v>9859</v>
      </c>
      <c r="D325" s="279">
        <v>1412675.46</v>
      </c>
      <c r="E325" s="279">
        <v>0</v>
      </c>
      <c r="F325" s="279">
        <v>0</v>
      </c>
      <c r="G325" s="277">
        <v>0</v>
      </c>
      <c r="H325" s="277">
        <v>0</v>
      </c>
      <c r="I325" s="277">
        <v>0</v>
      </c>
      <c r="J325" s="277">
        <v>0</v>
      </c>
      <c r="K325" s="280">
        <f t="shared" ref="K325:K388" si="60">D325-E325-F325-G325-I325-J325</f>
        <v>1412675.46</v>
      </c>
      <c r="L325" s="245"/>
      <c r="M325" s="281">
        <v>4179</v>
      </c>
      <c r="N325" s="277" t="s">
        <v>1234</v>
      </c>
      <c r="O325" s="282">
        <v>178.3242732027214</v>
      </c>
      <c r="P325" s="283">
        <f t="shared" ref="P325:P388" si="61">C325/O325</f>
        <v>55.28692097229051</v>
      </c>
      <c r="Q325" s="284">
        <v>72</v>
      </c>
      <c r="R325" s="285">
        <f t="shared" ref="R325:R388" si="62">ROUND((K325/C325),2)</f>
        <v>143.29</v>
      </c>
      <c r="S325" s="285">
        <v>0</v>
      </c>
      <c r="T325" s="273">
        <f t="shared" ref="T325:T388" si="63">S325*C325</f>
        <v>0</v>
      </c>
      <c r="U325" s="274"/>
      <c r="V325" s="321"/>
      <c r="W325" s="357">
        <f t="shared" si="58"/>
        <v>0</v>
      </c>
      <c r="X325" s="138">
        <v>4179</v>
      </c>
      <c r="Y325" s="265" t="s">
        <v>285</v>
      </c>
      <c r="AA325" s="273">
        <v>0</v>
      </c>
      <c r="AD325" s="304">
        <f t="shared" si="59"/>
        <v>0</v>
      </c>
      <c r="AH325" s="380"/>
      <c r="AJ325" s="380"/>
    </row>
    <row r="326" spans="1:36" hidden="1" x14ac:dyDescent="0.45">
      <c r="A326" s="264">
        <v>4186</v>
      </c>
      <c r="B326" s="265" t="s">
        <v>286</v>
      </c>
      <c r="C326" s="266">
        <v>936</v>
      </c>
      <c r="D326" s="267">
        <v>518546.01</v>
      </c>
      <c r="E326" s="267">
        <v>2827.91</v>
      </c>
      <c r="F326" s="267">
        <v>0</v>
      </c>
      <c r="G326" s="265">
        <v>0</v>
      </c>
      <c r="H326" s="265">
        <v>0</v>
      </c>
      <c r="I326" s="265">
        <v>0</v>
      </c>
      <c r="J326" s="265">
        <v>0</v>
      </c>
      <c r="K326" s="268">
        <f t="shared" si="60"/>
        <v>515718.10000000003</v>
      </c>
      <c r="L326" s="245"/>
      <c r="M326" s="269">
        <v>4186</v>
      </c>
      <c r="N326" s="265" t="s">
        <v>1235</v>
      </c>
      <c r="O326" s="270">
        <v>292.32363888006432</v>
      </c>
      <c r="P326" s="271">
        <f t="shared" si="61"/>
        <v>3.2019305848338377</v>
      </c>
      <c r="Q326" s="272"/>
      <c r="R326" s="265">
        <f t="shared" si="62"/>
        <v>550.98</v>
      </c>
      <c r="S326" s="265">
        <v>0</v>
      </c>
      <c r="T326" s="273">
        <f t="shared" si="63"/>
        <v>0</v>
      </c>
      <c r="U326" s="274"/>
      <c r="V326" s="321"/>
      <c r="W326" s="357">
        <f t="shared" ref="W326:W389" si="64">M326-X326</f>
        <v>0</v>
      </c>
      <c r="X326" s="138">
        <v>4186</v>
      </c>
      <c r="Y326" s="265" t="s">
        <v>286</v>
      </c>
      <c r="AA326" s="273">
        <v>0</v>
      </c>
      <c r="AD326" s="304">
        <f t="shared" si="59"/>
        <v>0</v>
      </c>
      <c r="AH326" s="380"/>
      <c r="AJ326" s="380"/>
    </row>
    <row r="327" spans="1:36" hidden="1" x14ac:dyDescent="0.45">
      <c r="A327" s="264">
        <v>4228</v>
      </c>
      <c r="B327" s="265" t="s">
        <v>289</v>
      </c>
      <c r="C327" s="266">
        <v>888</v>
      </c>
      <c r="D327" s="267">
        <v>446080.29</v>
      </c>
      <c r="E327" s="267">
        <v>0</v>
      </c>
      <c r="F327" s="267">
        <v>0</v>
      </c>
      <c r="G327" s="265">
        <v>0</v>
      </c>
      <c r="H327" s="265">
        <v>0</v>
      </c>
      <c r="I327" s="265">
        <v>0</v>
      </c>
      <c r="J327" s="265">
        <v>0</v>
      </c>
      <c r="K327" s="268">
        <f t="shared" si="60"/>
        <v>446080.29</v>
      </c>
      <c r="L327" s="245"/>
      <c r="M327" s="269">
        <v>4228</v>
      </c>
      <c r="N327" s="265" t="s">
        <v>1238</v>
      </c>
      <c r="O327" s="270">
        <v>92.129029074899194</v>
      </c>
      <c r="P327" s="271">
        <f t="shared" si="61"/>
        <v>9.6386557952116529</v>
      </c>
      <c r="Q327" s="272"/>
      <c r="R327" s="265">
        <f t="shared" si="62"/>
        <v>502.34</v>
      </c>
      <c r="S327" s="265">
        <v>0</v>
      </c>
      <c r="T327" s="273">
        <f t="shared" si="63"/>
        <v>0</v>
      </c>
      <c r="U327" s="274"/>
      <c r="V327" s="321"/>
      <c r="W327" s="357">
        <f t="shared" si="64"/>
        <v>0</v>
      </c>
      <c r="X327" s="138">
        <v>4228</v>
      </c>
      <c r="Y327" s="265" t="s">
        <v>289</v>
      </c>
      <c r="AA327" s="273">
        <v>0</v>
      </c>
      <c r="AD327" s="304">
        <f t="shared" si="59"/>
        <v>0</v>
      </c>
      <c r="AH327" s="380"/>
      <c r="AJ327" s="380"/>
    </row>
    <row r="328" spans="1:36" hidden="1" x14ac:dyDescent="0.45">
      <c r="A328" s="264">
        <v>4151</v>
      </c>
      <c r="B328" s="265" t="s">
        <v>283</v>
      </c>
      <c r="C328" s="266">
        <v>881</v>
      </c>
      <c r="D328" s="267">
        <v>423824.62</v>
      </c>
      <c r="E328" s="267">
        <v>8088.5</v>
      </c>
      <c r="F328" s="267">
        <v>0</v>
      </c>
      <c r="G328" s="265">
        <v>0</v>
      </c>
      <c r="H328" s="265">
        <v>0</v>
      </c>
      <c r="I328" s="265">
        <v>0</v>
      </c>
      <c r="J328" s="265">
        <v>0</v>
      </c>
      <c r="K328" s="268">
        <f t="shared" si="60"/>
        <v>415736.12</v>
      </c>
      <c r="L328" s="245"/>
      <c r="M328" s="269">
        <v>4151</v>
      </c>
      <c r="N328" s="265" t="s">
        <v>1240</v>
      </c>
      <c r="O328" s="270">
        <v>124.42901708889772</v>
      </c>
      <c r="P328" s="271">
        <f t="shared" si="61"/>
        <v>7.0803420344514469</v>
      </c>
      <c r="Q328" s="272"/>
      <c r="R328" s="265">
        <f t="shared" si="62"/>
        <v>471.89</v>
      </c>
      <c r="S328" s="265">
        <v>0</v>
      </c>
      <c r="T328" s="273">
        <f t="shared" si="63"/>
        <v>0</v>
      </c>
      <c r="U328" s="274"/>
      <c r="V328" s="321"/>
      <c r="W328" s="357">
        <f t="shared" si="64"/>
        <v>0</v>
      </c>
      <c r="X328" s="138">
        <v>4151</v>
      </c>
      <c r="Y328" s="265" t="s">
        <v>283</v>
      </c>
      <c r="AA328" s="273">
        <v>0</v>
      </c>
      <c r="AD328" s="304">
        <f t="shared" si="59"/>
        <v>0</v>
      </c>
      <c r="AH328" s="380"/>
      <c r="AJ328" s="380"/>
    </row>
    <row r="329" spans="1:36" hidden="1" x14ac:dyDescent="0.45">
      <c r="A329" s="264">
        <v>4305</v>
      </c>
      <c r="B329" s="265" t="s">
        <v>293</v>
      </c>
      <c r="C329" s="266">
        <v>1104</v>
      </c>
      <c r="D329" s="267">
        <v>377833</v>
      </c>
      <c r="E329" s="267">
        <v>0</v>
      </c>
      <c r="F329" s="267">
        <v>2651.16</v>
      </c>
      <c r="G329" s="265">
        <v>0</v>
      </c>
      <c r="H329" s="265">
        <v>0</v>
      </c>
      <c r="I329" s="265">
        <v>0</v>
      </c>
      <c r="J329" s="265">
        <v>0</v>
      </c>
      <c r="K329" s="268">
        <f t="shared" si="60"/>
        <v>375181.84</v>
      </c>
      <c r="L329" s="245"/>
      <c r="M329" s="269">
        <v>4305</v>
      </c>
      <c r="N329" s="265" t="s">
        <v>1243</v>
      </c>
      <c r="O329" s="270">
        <v>86.692976716583246</v>
      </c>
      <c r="P329" s="271">
        <f t="shared" si="61"/>
        <v>12.734595601777498</v>
      </c>
      <c r="Q329" s="272"/>
      <c r="R329" s="265">
        <f t="shared" si="62"/>
        <v>339.84</v>
      </c>
      <c r="S329" s="265">
        <v>0</v>
      </c>
      <c r="T329" s="273">
        <f t="shared" si="63"/>
        <v>0</v>
      </c>
      <c r="U329" s="274"/>
      <c r="V329" s="321"/>
      <c r="W329" s="357">
        <f t="shared" si="64"/>
        <v>0</v>
      </c>
      <c r="X329" s="138">
        <v>4305</v>
      </c>
      <c r="Y329" s="265" t="s">
        <v>293</v>
      </c>
      <c r="AA329" s="273">
        <v>0</v>
      </c>
      <c r="AD329" s="304">
        <f t="shared" si="59"/>
        <v>0</v>
      </c>
      <c r="AH329" s="380"/>
      <c r="AJ329" s="380"/>
    </row>
    <row r="330" spans="1:36" ht="18.600000000000001" hidden="1" x14ac:dyDescent="0.45">
      <c r="A330" s="276">
        <v>4312</v>
      </c>
      <c r="B330" s="277" t="s">
        <v>294</v>
      </c>
      <c r="C330" s="278">
        <v>2754</v>
      </c>
      <c r="D330" s="279">
        <v>1002473.64</v>
      </c>
      <c r="E330" s="279">
        <v>0</v>
      </c>
      <c r="F330" s="279">
        <v>0</v>
      </c>
      <c r="G330" s="277">
        <v>0</v>
      </c>
      <c r="H330" s="277">
        <v>0</v>
      </c>
      <c r="I330" s="277">
        <v>0</v>
      </c>
      <c r="J330" s="277">
        <v>0</v>
      </c>
      <c r="K330" s="280">
        <f t="shared" si="60"/>
        <v>1002473.64</v>
      </c>
      <c r="L330" s="245"/>
      <c r="M330" s="281">
        <v>4312</v>
      </c>
      <c r="N330" s="277" t="s">
        <v>1244</v>
      </c>
      <c r="O330" s="282">
        <v>15.353045696536046</v>
      </c>
      <c r="P330" s="283">
        <f t="shared" si="61"/>
        <v>179.3780891710208</v>
      </c>
      <c r="Q330" s="284">
        <v>28</v>
      </c>
      <c r="R330" s="285">
        <f t="shared" si="62"/>
        <v>364.01</v>
      </c>
      <c r="S330" s="285">
        <v>0</v>
      </c>
      <c r="T330" s="273">
        <f t="shared" si="63"/>
        <v>0</v>
      </c>
      <c r="U330" s="274"/>
      <c r="V330" s="321"/>
      <c r="W330" s="357">
        <f t="shared" si="64"/>
        <v>0</v>
      </c>
      <c r="X330" s="138">
        <v>4312</v>
      </c>
      <c r="Y330" s="265" t="s">
        <v>294</v>
      </c>
      <c r="AA330" s="273">
        <v>0</v>
      </c>
      <c r="AD330" s="304">
        <f t="shared" si="59"/>
        <v>0</v>
      </c>
      <c r="AH330" s="380"/>
      <c r="AJ330" s="380"/>
    </row>
    <row r="331" spans="1:36" hidden="1" x14ac:dyDescent="0.45">
      <c r="A331" s="264">
        <v>4389</v>
      </c>
      <c r="B331" s="265" t="s">
        <v>299</v>
      </c>
      <c r="C331" s="266">
        <v>1512</v>
      </c>
      <c r="D331" s="267">
        <v>546003.88</v>
      </c>
      <c r="E331" s="267">
        <v>0</v>
      </c>
      <c r="F331" s="267">
        <v>0</v>
      </c>
      <c r="G331" s="265">
        <v>0</v>
      </c>
      <c r="H331" s="265">
        <v>0</v>
      </c>
      <c r="I331" s="265">
        <v>0</v>
      </c>
      <c r="J331" s="265">
        <v>0</v>
      </c>
      <c r="K331" s="268">
        <f t="shared" si="60"/>
        <v>546003.88</v>
      </c>
      <c r="L331" s="245"/>
      <c r="M331" s="269">
        <v>4389</v>
      </c>
      <c r="N331" s="265" t="s">
        <v>1248</v>
      </c>
      <c r="O331" s="270">
        <v>146.83939200266951</v>
      </c>
      <c r="P331" s="271">
        <f t="shared" si="61"/>
        <v>10.296964454691505</v>
      </c>
      <c r="Q331" s="272"/>
      <c r="R331" s="265">
        <f t="shared" si="62"/>
        <v>361.11</v>
      </c>
      <c r="S331" s="265">
        <v>0</v>
      </c>
      <c r="T331" s="273">
        <f t="shared" si="63"/>
        <v>0</v>
      </c>
      <c r="U331" s="274"/>
      <c r="V331" s="321"/>
      <c r="W331" s="357">
        <f t="shared" si="64"/>
        <v>0</v>
      </c>
      <c r="X331" s="138">
        <v>4389</v>
      </c>
      <c r="Y331" s="265" t="s">
        <v>299</v>
      </c>
      <c r="AA331" s="273">
        <v>0</v>
      </c>
      <c r="AD331" s="304">
        <f t="shared" si="59"/>
        <v>0</v>
      </c>
      <c r="AH331" s="380"/>
      <c r="AJ331" s="380"/>
    </row>
    <row r="332" spans="1:36" hidden="1" x14ac:dyDescent="0.45">
      <c r="A332" s="264">
        <v>4473</v>
      </c>
      <c r="B332" s="265" t="s">
        <v>301</v>
      </c>
      <c r="C332" s="266">
        <v>2312</v>
      </c>
      <c r="D332" s="267">
        <v>692301.03</v>
      </c>
      <c r="E332" s="267">
        <v>0</v>
      </c>
      <c r="F332" s="267">
        <v>0</v>
      </c>
      <c r="G332" s="265">
        <v>0</v>
      </c>
      <c r="H332" s="265">
        <v>0</v>
      </c>
      <c r="I332" s="265">
        <v>0</v>
      </c>
      <c r="J332" s="265">
        <v>0</v>
      </c>
      <c r="K332" s="268">
        <f t="shared" si="60"/>
        <v>692301.03</v>
      </c>
      <c r="L332" s="245"/>
      <c r="M332" s="269">
        <v>4473</v>
      </c>
      <c r="N332" s="265" t="s">
        <v>1250</v>
      </c>
      <c r="O332" s="270">
        <v>124.950383248405</v>
      </c>
      <c r="P332" s="271">
        <f t="shared" si="61"/>
        <v>18.503344606824268</v>
      </c>
      <c r="Q332" s="272"/>
      <c r="R332" s="265">
        <f t="shared" si="62"/>
        <v>299.44</v>
      </c>
      <c r="S332" s="265">
        <v>0</v>
      </c>
      <c r="T332" s="273">
        <f t="shared" si="63"/>
        <v>0</v>
      </c>
      <c r="U332" s="274"/>
      <c r="V332" s="321"/>
      <c r="W332" s="357">
        <f t="shared" si="64"/>
        <v>0</v>
      </c>
      <c r="X332" s="138">
        <v>4473</v>
      </c>
      <c r="Y332" s="265" t="s">
        <v>301</v>
      </c>
      <c r="AA332" s="273">
        <v>0</v>
      </c>
      <c r="AD332" s="304">
        <f t="shared" si="59"/>
        <v>0</v>
      </c>
      <c r="AH332" s="380"/>
      <c r="AJ332" s="380"/>
    </row>
    <row r="333" spans="1:36" hidden="1" x14ac:dyDescent="0.45">
      <c r="A333" s="264">
        <v>4508</v>
      </c>
      <c r="B333" s="265" t="s">
        <v>303</v>
      </c>
      <c r="C333" s="266">
        <v>386</v>
      </c>
      <c r="D333" s="267">
        <v>182150.98</v>
      </c>
      <c r="E333" s="267">
        <v>0</v>
      </c>
      <c r="F333" s="267">
        <v>0</v>
      </c>
      <c r="G333" s="265">
        <v>0</v>
      </c>
      <c r="H333" s="265">
        <v>0</v>
      </c>
      <c r="I333" s="265">
        <v>0</v>
      </c>
      <c r="J333" s="265">
        <v>0</v>
      </c>
      <c r="K333" s="268">
        <f t="shared" si="60"/>
        <v>182150.98</v>
      </c>
      <c r="L333" s="245"/>
      <c r="M333" s="269">
        <v>4508</v>
      </c>
      <c r="N333" s="265" t="s">
        <v>1251</v>
      </c>
      <c r="O333" s="270">
        <v>61.39960267839465</v>
      </c>
      <c r="P333" s="271">
        <f t="shared" si="61"/>
        <v>6.2866856325085969</v>
      </c>
      <c r="Q333" s="272"/>
      <c r="R333" s="265">
        <f t="shared" si="62"/>
        <v>471.89</v>
      </c>
      <c r="S333" s="265">
        <v>0</v>
      </c>
      <c r="T333" s="273">
        <f t="shared" si="63"/>
        <v>0</v>
      </c>
      <c r="U333" s="274"/>
      <c r="V333" s="321"/>
      <c r="W333" s="357">
        <f t="shared" si="64"/>
        <v>0</v>
      </c>
      <c r="X333" s="138">
        <v>4508</v>
      </c>
      <c r="Y333" s="265" t="s">
        <v>303</v>
      </c>
      <c r="AA333" s="273">
        <v>0</v>
      </c>
      <c r="AD333" s="304">
        <f t="shared" si="59"/>
        <v>0</v>
      </c>
      <c r="AH333" s="380"/>
      <c r="AJ333" s="380"/>
    </row>
    <row r="334" spans="1:36" ht="18.600000000000001" hidden="1" x14ac:dyDescent="0.45">
      <c r="A334" s="276">
        <v>4515</v>
      </c>
      <c r="B334" s="277" t="s">
        <v>304</v>
      </c>
      <c r="C334" s="278">
        <v>2683</v>
      </c>
      <c r="D334" s="279">
        <v>802720.67</v>
      </c>
      <c r="E334" s="279">
        <v>47047.41</v>
      </c>
      <c r="F334" s="279">
        <v>0</v>
      </c>
      <c r="G334" s="277">
        <v>0</v>
      </c>
      <c r="H334" s="277">
        <v>0</v>
      </c>
      <c r="I334" s="277">
        <v>0</v>
      </c>
      <c r="J334" s="277">
        <v>0</v>
      </c>
      <c r="K334" s="280">
        <f t="shared" si="60"/>
        <v>755673.26</v>
      </c>
      <c r="L334" s="245"/>
      <c r="M334" s="281">
        <v>4515</v>
      </c>
      <c r="N334" s="277" t="s">
        <v>1252</v>
      </c>
      <c r="O334" s="282">
        <v>30.705506062070555</v>
      </c>
      <c r="P334" s="283">
        <f t="shared" si="61"/>
        <v>87.378465431456178</v>
      </c>
      <c r="Q334" s="284">
        <v>49</v>
      </c>
      <c r="R334" s="285">
        <f t="shared" si="62"/>
        <v>281.64999999999998</v>
      </c>
      <c r="S334" s="285">
        <v>0</v>
      </c>
      <c r="T334" s="273">
        <f t="shared" si="63"/>
        <v>0</v>
      </c>
      <c r="U334" s="274"/>
      <c r="V334" s="321"/>
      <c r="W334" s="357">
        <f t="shared" si="64"/>
        <v>0</v>
      </c>
      <c r="X334" s="138">
        <v>4515</v>
      </c>
      <c r="Y334" s="265" t="s">
        <v>304</v>
      </c>
      <c r="AA334" s="273">
        <v>0</v>
      </c>
      <c r="AD334" s="304">
        <f t="shared" si="59"/>
        <v>0</v>
      </c>
      <c r="AH334" s="380"/>
      <c r="AJ334" s="380"/>
    </row>
    <row r="335" spans="1:36" hidden="1" x14ac:dyDescent="0.45">
      <c r="A335" s="264">
        <v>4501</v>
      </c>
      <c r="B335" s="265" t="s">
        <v>302</v>
      </c>
      <c r="C335" s="266">
        <v>2443</v>
      </c>
      <c r="D335" s="267">
        <v>937024.15</v>
      </c>
      <c r="E335" s="267">
        <v>0</v>
      </c>
      <c r="F335" s="267">
        <v>0</v>
      </c>
      <c r="G335" s="265">
        <v>0</v>
      </c>
      <c r="H335" s="265">
        <v>0</v>
      </c>
      <c r="I335" s="265">
        <v>0</v>
      </c>
      <c r="J335" s="265">
        <v>0</v>
      </c>
      <c r="K335" s="268">
        <f t="shared" si="60"/>
        <v>937024.15</v>
      </c>
      <c r="L335" s="245"/>
      <c r="M335" s="269">
        <v>4501</v>
      </c>
      <c r="N335" s="265" t="s">
        <v>1253</v>
      </c>
      <c r="O335" s="270">
        <v>211.05109229423843</v>
      </c>
      <c r="P335" s="271">
        <f t="shared" si="61"/>
        <v>11.57539614433302</v>
      </c>
      <c r="Q335" s="272"/>
      <c r="R335" s="265">
        <f t="shared" si="62"/>
        <v>383.55</v>
      </c>
      <c r="S335" s="265">
        <v>0</v>
      </c>
      <c r="T335" s="273">
        <f t="shared" si="63"/>
        <v>0</v>
      </c>
      <c r="U335" s="274"/>
      <c r="V335" s="321"/>
      <c r="W335" s="357">
        <f t="shared" si="64"/>
        <v>0</v>
      </c>
      <c r="X335" s="138">
        <v>4501</v>
      </c>
      <c r="Y335" s="265" t="s">
        <v>302</v>
      </c>
      <c r="AA335" s="273">
        <v>0</v>
      </c>
      <c r="AD335" s="304">
        <f t="shared" si="59"/>
        <v>0</v>
      </c>
      <c r="AH335" s="380"/>
      <c r="AJ335" s="380"/>
    </row>
    <row r="336" spans="1:36" hidden="1" x14ac:dyDescent="0.45">
      <c r="A336" s="264">
        <v>4536</v>
      </c>
      <c r="B336" s="265" t="s">
        <v>307</v>
      </c>
      <c r="C336" s="266">
        <v>1117</v>
      </c>
      <c r="D336" s="267">
        <v>456881.88</v>
      </c>
      <c r="E336" s="267">
        <v>0</v>
      </c>
      <c r="F336" s="267">
        <v>0</v>
      </c>
      <c r="G336" s="265">
        <v>0</v>
      </c>
      <c r="H336" s="265">
        <v>0</v>
      </c>
      <c r="I336" s="265">
        <v>0</v>
      </c>
      <c r="J336" s="265">
        <v>0</v>
      </c>
      <c r="K336" s="268">
        <f t="shared" si="60"/>
        <v>456881.88</v>
      </c>
      <c r="L336" s="245"/>
      <c r="M336" s="269">
        <v>4536</v>
      </c>
      <c r="N336" s="265" t="s">
        <v>1255</v>
      </c>
      <c r="O336" s="270">
        <v>97.166118918794226</v>
      </c>
      <c r="P336" s="271">
        <f t="shared" si="61"/>
        <v>11.495776639319343</v>
      </c>
      <c r="Q336" s="272"/>
      <c r="R336" s="265">
        <f t="shared" si="62"/>
        <v>409.03</v>
      </c>
      <c r="S336" s="265">
        <v>0</v>
      </c>
      <c r="T336" s="273">
        <f t="shared" si="63"/>
        <v>0</v>
      </c>
      <c r="U336" s="274"/>
      <c r="V336" s="321"/>
      <c r="W336" s="357">
        <f t="shared" si="64"/>
        <v>0</v>
      </c>
      <c r="X336" s="138">
        <v>4536</v>
      </c>
      <c r="Y336" s="265" t="s">
        <v>307</v>
      </c>
      <c r="AA336" s="273">
        <v>0</v>
      </c>
      <c r="AD336" s="304">
        <f t="shared" si="59"/>
        <v>0</v>
      </c>
      <c r="AH336" s="380"/>
      <c r="AJ336" s="380"/>
    </row>
    <row r="337" spans="1:36" hidden="1" x14ac:dyDescent="0.45">
      <c r="A337" s="264">
        <v>4543</v>
      </c>
      <c r="B337" s="265" t="s">
        <v>308</v>
      </c>
      <c r="C337" s="266">
        <v>1118</v>
      </c>
      <c r="D337" s="267">
        <v>436375.22</v>
      </c>
      <c r="E337" s="267">
        <v>0</v>
      </c>
      <c r="F337" s="267">
        <v>490</v>
      </c>
      <c r="G337" s="265">
        <v>0</v>
      </c>
      <c r="H337" s="265">
        <v>0</v>
      </c>
      <c r="I337" s="265">
        <v>0</v>
      </c>
      <c r="J337" s="265">
        <v>0</v>
      </c>
      <c r="K337" s="268">
        <f t="shared" si="60"/>
        <v>435885.22</v>
      </c>
      <c r="L337" s="245"/>
      <c r="M337" s="269">
        <v>4543</v>
      </c>
      <c r="N337" s="265" t="s">
        <v>1256</v>
      </c>
      <c r="O337" s="270">
        <v>91.268635764428254</v>
      </c>
      <c r="P337" s="271">
        <f t="shared" si="61"/>
        <v>12.24955309823682</v>
      </c>
      <c r="Q337" s="272"/>
      <c r="R337" s="265">
        <f t="shared" si="62"/>
        <v>389.88</v>
      </c>
      <c r="S337" s="265">
        <v>0</v>
      </c>
      <c r="T337" s="273">
        <f t="shared" si="63"/>
        <v>0</v>
      </c>
      <c r="U337" s="274"/>
      <c r="V337" s="321"/>
      <c r="W337" s="357">
        <f t="shared" si="64"/>
        <v>0</v>
      </c>
      <c r="X337" s="138">
        <v>4543</v>
      </c>
      <c r="Y337" s="265" t="s">
        <v>308</v>
      </c>
      <c r="AA337" s="273">
        <v>0</v>
      </c>
      <c r="AD337" s="304">
        <f t="shared" si="59"/>
        <v>0</v>
      </c>
      <c r="AH337" s="380"/>
      <c r="AJ337" s="380"/>
    </row>
    <row r="338" spans="1:36" hidden="1" x14ac:dyDescent="0.45">
      <c r="A338" s="264">
        <v>4557</v>
      </c>
      <c r="B338" s="265" t="s">
        <v>309</v>
      </c>
      <c r="C338" s="266">
        <v>314</v>
      </c>
      <c r="D338" s="267">
        <v>182806.47</v>
      </c>
      <c r="E338" s="267">
        <v>0</v>
      </c>
      <c r="F338" s="267">
        <v>0</v>
      </c>
      <c r="G338" s="265">
        <v>0</v>
      </c>
      <c r="H338" s="265">
        <v>0</v>
      </c>
      <c r="I338" s="265">
        <v>0</v>
      </c>
      <c r="J338" s="265">
        <v>0</v>
      </c>
      <c r="K338" s="268">
        <f t="shared" si="60"/>
        <v>182806.47</v>
      </c>
      <c r="L338" s="245"/>
      <c r="M338" s="269">
        <v>4557</v>
      </c>
      <c r="N338" s="265" t="s">
        <v>1257</v>
      </c>
      <c r="O338" s="270">
        <v>88.53642180830181</v>
      </c>
      <c r="P338" s="271">
        <f t="shared" si="61"/>
        <v>3.546563025552012</v>
      </c>
      <c r="Q338" s="272"/>
      <c r="R338" s="265">
        <f t="shared" si="62"/>
        <v>582.19000000000005</v>
      </c>
      <c r="S338" s="265">
        <v>0</v>
      </c>
      <c r="T338" s="273">
        <f t="shared" si="63"/>
        <v>0</v>
      </c>
      <c r="U338" s="274"/>
      <c r="V338" s="321"/>
      <c r="W338" s="357">
        <f t="shared" si="64"/>
        <v>0</v>
      </c>
      <c r="X338" s="138">
        <v>4557</v>
      </c>
      <c r="Y338" s="265" t="s">
        <v>309</v>
      </c>
      <c r="AA338" s="273">
        <v>0</v>
      </c>
      <c r="AD338" s="304">
        <f t="shared" ref="AD338:AD401" si="65">IF(AA338=0,U338)</f>
        <v>0</v>
      </c>
      <c r="AH338" s="380"/>
      <c r="AJ338" s="380"/>
    </row>
    <row r="339" spans="1:36" hidden="1" x14ac:dyDescent="0.45">
      <c r="A339" s="264">
        <v>4578</v>
      </c>
      <c r="B339" s="265" t="s">
        <v>311</v>
      </c>
      <c r="C339" s="266">
        <v>1411</v>
      </c>
      <c r="D339" s="267">
        <v>708269.34</v>
      </c>
      <c r="E339" s="267">
        <v>0</v>
      </c>
      <c r="F339" s="267">
        <v>12350.94</v>
      </c>
      <c r="G339" s="265">
        <v>0</v>
      </c>
      <c r="H339" s="265">
        <v>0</v>
      </c>
      <c r="I339" s="265">
        <v>0</v>
      </c>
      <c r="J339" s="265">
        <v>0</v>
      </c>
      <c r="K339" s="268">
        <f t="shared" si="60"/>
        <v>695918.4</v>
      </c>
      <c r="L339" s="245"/>
      <c r="M339" s="269">
        <v>4578</v>
      </c>
      <c r="N339" s="265" t="s">
        <v>1259</v>
      </c>
      <c r="O339" s="270">
        <v>73.352502866075056</v>
      </c>
      <c r="P339" s="271">
        <f t="shared" si="61"/>
        <v>19.235880779367054</v>
      </c>
      <c r="Q339" s="272"/>
      <c r="R339" s="265">
        <f t="shared" si="62"/>
        <v>493.21</v>
      </c>
      <c r="S339" s="265">
        <v>0</v>
      </c>
      <c r="T339" s="273">
        <f t="shared" si="63"/>
        <v>0</v>
      </c>
      <c r="U339" s="274"/>
      <c r="V339" s="321"/>
      <c r="W339" s="357">
        <f t="shared" si="64"/>
        <v>0</v>
      </c>
      <c r="X339" s="138">
        <v>4578</v>
      </c>
      <c r="Y339" s="265" t="s">
        <v>311</v>
      </c>
      <c r="AA339" s="273">
        <v>0</v>
      </c>
      <c r="AD339" s="304">
        <f t="shared" si="65"/>
        <v>0</v>
      </c>
      <c r="AH339" s="380"/>
      <c r="AJ339" s="380"/>
    </row>
    <row r="340" spans="1:36" hidden="1" x14ac:dyDescent="0.45">
      <c r="A340" s="264">
        <v>4606</v>
      </c>
      <c r="B340" s="265" t="s">
        <v>312</v>
      </c>
      <c r="C340" s="266">
        <v>393</v>
      </c>
      <c r="D340" s="267">
        <v>168313.89</v>
      </c>
      <c r="E340" s="267">
        <v>0</v>
      </c>
      <c r="F340" s="267">
        <v>0</v>
      </c>
      <c r="G340" s="265">
        <v>4800</v>
      </c>
      <c r="H340" s="265">
        <v>0</v>
      </c>
      <c r="I340" s="265">
        <v>0</v>
      </c>
      <c r="J340" s="265">
        <v>0</v>
      </c>
      <c r="K340" s="268">
        <f t="shared" si="60"/>
        <v>163513.89000000001</v>
      </c>
      <c r="L340" s="245"/>
      <c r="M340" s="269">
        <v>4606</v>
      </c>
      <c r="N340" s="265" t="s">
        <v>1260</v>
      </c>
      <c r="O340" s="270">
        <v>89.103955107205124</v>
      </c>
      <c r="P340" s="271">
        <f t="shared" si="61"/>
        <v>4.4105786272580536</v>
      </c>
      <c r="Q340" s="272"/>
      <c r="R340" s="265">
        <f t="shared" si="62"/>
        <v>416.07</v>
      </c>
      <c r="S340" s="265">
        <v>0</v>
      </c>
      <c r="T340" s="273">
        <f t="shared" si="63"/>
        <v>0</v>
      </c>
      <c r="U340" s="274"/>
      <c r="V340" s="321"/>
      <c r="W340" s="357">
        <f t="shared" si="64"/>
        <v>0</v>
      </c>
      <c r="X340" s="138">
        <v>4606</v>
      </c>
      <c r="Y340" s="265" t="s">
        <v>312</v>
      </c>
      <c r="AA340" s="273">
        <v>0</v>
      </c>
      <c r="AD340" s="304">
        <f t="shared" si="65"/>
        <v>0</v>
      </c>
      <c r="AH340" s="380"/>
      <c r="AJ340" s="380"/>
    </row>
    <row r="341" spans="1:36" hidden="1" x14ac:dyDescent="0.45">
      <c r="A341" s="264">
        <v>4613</v>
      </c>
      <c r="B341" s="265" t="s">
        <v>313</v>
      </c>
      <c r="C341" s="266">
        <v>3826</v>
      </c>
      <c r="D341" s="267">
        <v>2135607.2400000002</v>
      </c>
      <c r="E341" s="267">
        <v>0</v>
      </c>
      <c r="F341" s="267">
        <v>0</v>
      </c>
      <c r="G341" s="265">
        <v>0</v>
      </c>
      <c r="H341" s="265">
        <v>0</v>
      </c>
      <c r="I341" s="265">
        <v>0</v>
      </c>
      <c r="J341" s="265">
        <v>0</v>
      </c>
      <c r="K341" s="268">
        <f t="shared" si="60"/>
        <v>2135607.2400000002</v>
      </c>
      <c r="L341" s="245"/>
      <c r="M341" s="269">
        <v>4613</v>
      </c>
      <c r="N341" s="265" t="s">
        <v>1261</v>
      </c>
      <c r="O341" s="270">
        <v>183.36295499354827</v>
      </c>
      <c r="P341" s="271">
        <f t="shared" si="61"/>
        <v>20.865719578606377</v>
      </c>
      <c r="Q341" s="272"/>
      <c r="R341" s="265">
        <f t="shared" si="62"/>
        <v>558.17999999999995</v>
      </c>
      <c r="S341" s="265">
        <v>0</v>
      </c>
      <c r="T341" s="273">
        <f t="shared" si="63"/>
        <v>0</v>
      </c>
      <c r="U341" s="274"/>
      <c r="V341" s="321"/>
      <c r="W341" s="357">
        <f t="shared" si="64"/>
        <v>0</v>
      </c>
      <c r="X341" s="138">
        <v>4613</v>
      </c>
      <c r="Y341" s="265" t="s">
        <v>313</v>
      </c>
      <c r="AA341" s="273">
        <v>0</v>
      </c>
      <c r="AD341" s="304">
        <f t="shared" si="65"/>
        <v>0</v>
      </c>
      <c r="AH341" s="380"/>
      <c r="AJ341" s="380"/>
    </row>
    <row r="342" spans="1:36" ht="18.600000000000001" hidden="1" x14ac:dyDescent="0.45">
      <c r="A342" s="276">
        <v>4620</v>
      </c>
      <c r="B342" s="277" t="s">
        <v>314</v>
      </c>
      <c r="C342" s="278">
        <v>21281</v>
      </c>
      <c r="D342" s="279">
        <v>4895293.07</v>
      </c>
      <c r="E342" s="279">
        <v>0</v>
      </c>
      <c r="F342" s="279">
        <v>0</v>
      </c>
      <c r="G342" s="277">
        <v>0</v>
      </c>
      <c r="H342" s="277">
        <v>0</v>
      </c>
      <c r="I342" s="277">
        <v>0</v>
      </c>
      <c r="J342" s="277">
        <v>0</v>
      </c>
      <c r="K342" s="280">
        <f t="shared" si="60"/>
        <v>4895293.07</v>
      </c>
      <c r="L342" s="245"/>
      <c r="M342" s="281">
        <v>4620</v>
      </c>
      <c r="N342" s="277" t="s">
        <v>1262</v>
      </c>
      <c r="O342" s="282">
        <v>100.88534623138794</v>
      </c>
      <c r="P342" s="283">
        <f t="shared" si="61"/>
        <v>210.94242915309491</v>
      </c>
      <c r="Q342" s="284">
        <v>21</v>
      </c>
      <c r="R342" s="285">
        <f t="shared" si="62"/>
        <v>230.03</v>
      </c>
      <c r="S342" s="285">
        <v>0</v>
      </c>
      <c r="T342" s="273">
        <f t="shared" si="63"/>
        <v>0</v>
      </c>
      <c r="U342" s="274"/>
      <c r="V342" s="321"/>
      <c r="W342" s="357">
        <f t="shared" si="64"/>
        <v>0</v>
      </c>
      <c r="X342" s="138">
        <v>4620</v>
      </c>
      <c r="Y342" s="265" t="s">
        <v>314</v>
      </c>
      <c r="AA342" s="273">
        <v>0</v>
      </c>
      <c r="AD342" s="304">
        <f t="shared" si="65"/>
        <v>0</v>
      </c>
      <c r="AH342" s="380"/>
      <c r="AJ342" s="380"/>
    </row>
    <row r="343" spans="1:36" hidden="1" x14ac:dyDescent="0.45">
      <c r="A343" s="264">
        <v>4634</v>
      </c>
      <c r="B343" s="265" t="s">
        <v>316</v>
      </c>
      <c r="C343" s="266">
        <v>529</v>
      </c>
      <c r="D343" s="267">
        <v>147696.9</v>
      </c>
      <c r="E343" s="267">
        <v>493</v>
      </c>
      <c r="F343" s="267">
        <v>0</v>
      </c>
      <c r="G343" s="265">
        <v>0</v>
      </c>
      <c r="H343" s="265">
        <v>0</v>
      </c>
      <c r="I343" s="265">
        <v>0</v>
      </c>
      <c r="J343" s="265">
        <v>0</v>
      </c>
      <c r="K343" s="268">
        <f t="shared" si="60"/>
        <v>147203.9</v>
      </c>
      <c r="L343" s="245"/>
      <c r="M343" s="269">
        <v>4634</v>
      </c>
      <c r="N343" s="265" t="s">
        <v>1264</v>
      </c>
      <c r="O343" s="270">
        <v>60.915619042937649</v>
      </c>
      <c r="P343" s="271">
        <f t="shared" si="61"/>
        <v>8.6841438749415527</v>
      </c>
      <c r="Q343" s="272"/>
      <c r="R343" s="265">
        <f t="shared" si="62"/>
        <v>278.27</v>
      </c>
      <c r="S343" s="265">
        <v>0</v>
      </c>
      <c r="T343" s="273">
        <f t="shared" si="63"/>
        <v>0</v>
      </c>
      <c r="U343" s="274"/>
      <c r="V343" s="321"/>
      <c r="W343" s="357">
        <f t="shared" si="64"/>
        <v>0</v>
      </c>
      <c r="X343" s="138">
        <v>4634</v>
      </c>
      <c r="Y343" s="265" t="s">
        <v>316</v>
      </c>
      <c r="AA343" s="273">
        <v>0</v>
      </c>
      <c r="AD343" s="304">
        <f t="shared" si="65"/>
        <v>0</v>
      </c>
      <c r="AH343" s="380"/>
      <c r="AJ343" s="380"/>
    </row>
    <row r="344" spans="1:36" hidden="1" x14ac:dyDescent="0.45">
      <c r="A344" s="264">
        <v>4641</v>
      </c>
      <c r="B344" s="265" t="s">
        <v>317</v>
      </c>
      <c r="C344" s="266">
        <v>926</v>
      </c>
      <c r="D344" s="267">
        <v>487835.84</v>
      </c>
      <c r="E344" s="267">
        <v>4075</v>
      </c>
      <c r="F344" s="267">
        <v>0</v>
      </c>
      <c r="G344" s="265">
        <v>0</v>
      </c>
      <c r="H344" s="265">
        <v>0</v>
      </c>
      <c r="I344" s="265">
        <v>0</v>
      </c>
      <c r="J344" s="265">
        <v>0</v>
      </c>
      <c r="K344" s="268">
        <f t="shared" si="60"/>
        <v>483760.84</v>
      </c>
      <c r="L344" s="245"/>
      <c r="M344" s="269">
        <v>4641</v>
      </c>
      <c r="N344" s="265" t="s">
        <v>1265</v>
      </c>
      <c r="O344" s="270">
        <v>91.142311436632141</v>
      </c>
      <c r="P344" s="271">
        <f t="shared" si="61"/>
        <v>10.159935439467249</v>
      </c>
      <c r="Q344" s="272"/>
      <c r="R344" s="265">
        <f t="shared" si="62"/>
        <v>522.41999999999996</v>
      </c>
      <c r="S344" s="265">
        <v>0</v>
      </c>
      <c r="T344" s="273">
        <f t="shared" si="63"/>
        <v>0</v>
      </c>
      <c r="U344" s="274"/>
      <c r="V344" s="321"/>
      <c r="W344" s="357">
        <f t="shared" si="64"/>
        <v>0</v>
      </c>
      <c r="X344" s="138">
        <v>4641</v>
      </c>
      <c r="Y344" s="265" t="s">
        <v>317</v>
      </c>
      <c r="AA344" s="273">
        <v>0</v>
      </c>
      <c r="AD344" s="304">
        <f t="shared" si="65"/>
        <v>0</v>
      </c>
      <c r="AH344" s="380"/>
      <c r="AJ344" s="380"/>
    </row>
    <row r="345" spans="1:36" hidden="1" x14ac:dyDescent="0.45">
      <c r="A345" s="264">
        <v>4753</v>
      </c>
      <c r="B345" s="265" t="s">
        <v>320</v>
      </c>
      <c r="C345" s="266">
        <v>2672</v>
      </c>
      <c r="D345" s="267">
        <v>1148760.53</v>
      </c>
      <c r="E345" s="267">
        <v>107891.5</v>
      </c>
      <c r="F345" s="267">
        <v>0</v>
      </c>
      <c r="G345" s="265">
        <v>0</v>
      </c>
      <c r="H345" s="265">
        <v>0</v>
      </c>
      <c r="I345" s="265">
        <v>0</v>
      </c>
      <c r="J345" s="265">
        <v>0</v>
      </c>
      <c r="K345" s="268">
        <f t="shared" si="60"/>
        <v>1040869.03</v>
      </c>
      <c r="L345" s="245"/>
      <c r="M345" s="269">
        <v>4753</v>
      </c>
      <c r="N345" s="265" t="s">
        <v>1267</v>
      </c>
      <c r="O345" s="270">
        <v>239.98548375078184</v>
      </c>
      <c r="P345" s="271">
        <f t="shared" si="61"/>
        <v>11.134006766737594</v>
      </c>
      <c r="Q345" s="272"/>
      <c r="R345" s="265">
        <f t="shared" si="62"/>
        <v>389.55</v>
      </c>
      <c r="S345" s="265">
        <v>0</v>
      </c>
      <c r="T345" s="273">
        <f t="shared" si="63"/>
        <v>0</v>
      </c>
      <c r="U345" s="274"/>
      <c r="V345" s="321"/>
      <c r="W345" s="357">
        <f t="shared" si="64"/>
        <v>0</v>
      </c>
      <c r="X345" s="138">
        <v>4753</v>
      </c>
      <c r="Y345" s="265" t="s">
        <v>320</v>
      </c>
      <c r="AA345" s="273">
        <v>0</v>
      </c>
      <c r="AD345" s="304">
        <f t="shared" si="65"/>
        <v>0</v>
      </c>
      <c r="AH345" s="380"/>
      <c r="AJ345" s="380"/>
    </row>
    <row r="346" spans="1:36" hidden="1" x14ac:dyDescent="0.45">
      <c r="A346" s="264">
        <v>4781</v>
      </c>
      <c r="B346" s="265" t="s">
        <v>322</v>
      </c>
      <c r="C346" s="266">
        <v>2480</v>
      </c>
      <c r="D346" s="267">
        <v>1183522.05</v>
      </c>
      <c r="E346" s="267">
        <v>0</v>
      </c>
      <c r="F346" s="267">
        <v>0</v>
      </c>
      <c r="G346" s="265">
        <v>0</v>
      </c>
      <c r="H346" s="265">
        <v>0</v>
      </c>
      <c r="I346" s="265">
        <v>0</v>
      </c>
      <c r="J346" s="265">
        <v>0</v>
      </c>
      <c r="K346" s="268">
        <f t="shared" si="60"/>
        <v>1183522.05</v>
      </c>
      <c r="L346" s="245"/>
      <c r="M346" s="269">
        <v>4781</v>
      </c>
      <c r="N346" s="265" t="s">
        <v>1269</v>
      </c>
      <c r="O346" s="270">
        <v>387.64280062923075</v>
      </c>
      <c r="P346" s="271">
        <f t="shared" si="61"/>
        <v>6.3976423552156954</v>
      </c>
      <c r="Q346" s="272"/>
      <c r="R346" s="265">
        <f t="shared" si="62"/>
        <v>477.23</v>
      </c>
      <c r="S346" s="265">
        <v>0</v>
      </c>
      <c r="T346" s="273">
        <f t="shared" si="63"/>
        <v>0</v>
      </c>
      <c r="U346" s="274"/>
      <c r="V346" s="321"/>
      <c r="W346" s="357">
        <f t="shared" si="64"/>
        <v>0</v>
      </c>
      <c r="X346" s="138">
        <v>4781</v>
      </c>
      <c r="Y346" s="265" t="s">
        <v>322</v>
      </c>
      <c r="AA346" s="273">
        <v>0</v>
      </c>
      <c r="AD346" s="304">
        <f t="shared" si="65"/>
        <v>0</v>
      </c>
      <c r="AH346" s="380"/>
      <c r="AJ346" s="380"/>
    </row>
    <row r="347" spans="1:36" hidden="1" x14ac:dyDescent="0.45">
      <c r="A347" s="264">
        <v>4795</v>
      </c>
      <c r="B347" s="265" t="s">
        <v>323</v>
      </c>
      <c r="C347" s="266">
        <v>491</v>
      </c>
      <c r="D347" s="267">
        <v>262008.27</v>
      </c>
      <c r="E347" s="267">
        <v>0</v>
      </c>
      <c r="F347" s="267">
        <v>0</v>
      </c>
      <c r="G347" s="265">
        <v>0</v>
      </c>
      <c r="H347" s="265">
        <v>0</v>
      </c>
      <c r="I347" s="265">
        <v>0</v>
      </c>
      <c r="J347" s="265">
        <v>0</v>
      </c>
      <c r="K347" s="268">
        <f t="shared" si="60"/>
        <v>262008.27</v>
      </c>
      <c r="L347" s="245"/>
      <c r="M347" s="269">
        <v>4795</v>
      </c>
      <c r="N347" s="265" t="s">
        <v>1270</v>
      </c>
      <c r="O347" s="270">
        <v>283.16992551623406</v>
      </c>
      <c r="P347" s="271">
        <f t="shared" si="61"/>
        <v>1.7339411983983839</v>
      </c>
      <c r="Q347" s="272"/>
      <c r="R347" s="265">
        <f t="shared" si="62"/>
        <v>533.62</v>
      </c>
      <c r="S347" s="265">
        <v>0</v>
      </c>
      <c r="T347" s="273">
        <f t="shared" si="63"/>
        <v>0</v>
      </c>
      <c r="U347" s="274"/>
      <c r="V347" s="321"/>
      <c r="W347" s="357">
        <f t="shared" si="64"/>
        <v>0</v>
      </c>
      <c r="X347" s="138">
        <v>4795</v>
      </c>
      <c r="Y347" s="265" t="s">
        <v>323</v>
      </c>
      <c r="AA347" s="273">
        <v>0</v>
      </c>
      <c r="AD347" s="304">
        <f t="shared" si="65"/>
        <v>0</v>
      </c>
      <c r="AH347" s="380"/>
      <c r="AJ347" s="380"/>
    </row>
    <row r="348" spans="1:36" hidden="1" x14ac:dyDescent="0.45">
      <c r="A348" s="264">
        <v>4802</v>
      </c>
      <c r="B348" s="265" t="s">
        <v>324</v>
      </c>
      <c r="C348" s="266">
        <v>2291</v>
      </c>
      <c r="D348" s="267">
        <v>1186391.21</v>
      </c>
      <c r="E348" s="267">
        <v>0</v>
      </c>
      <c r="F348" s="267">
        <v>0</v>
      </c>
      <c r="G348" s="265">
        <v>0</v>
      </c>
      <c r="H348" s="265">
        <v>0</v>
      </c>
      <c r="I348" s="265">
        <v>0</v>
      </c>
      <c r="J348" s="265">
        <v>0</v>
      </c>
      <c r="K348" s="268">
        <f t="shared" si="60"/>
        <v>1186391.21</v>
      </c>
      <c r="L348" s="245"/>
      <c r="M348" s="269">
        <v>4802</v>
      </c>
      <c r="N348" s="265" t="s">
        <v>1271</v>
      </c>
      <c r="O348" s="270">
        <v>242.1884830219754</v>
      </c>
      <c r="P348" s="271">
        <f t="shared" si="61"/>
        <v>9.4595745074802835</v>
      </c>
      <c r="Q348" s="272"/>
      <c r="R348" s="265">
        <f t="shared" si="62"/>
        <v>517.85</v>
      </c>
      <c r="S348" s="265">
        <v>0</v>
      </c>
      <c r="T348" s="273">
        <f t="shared" si="63"/>
        <v>0</v>
      </c>
      <c r="U348" s="274"/>
      <c r="V348" s="321"/>
      <c r="W348" s="357">
        <f t="shared" si="64"/>
        <v>0</v>
      </c>
      <c r="X348" s="138">
        <v>4802</v>
      </c>
      <c r="Y348" s="265" t="s">
        <v>324</v>
      </c>
      <c r="AA348" s="273">
        <v>0</v>
      </c>
      <c r="AD348" s="304">
        <f t="shared" si="65"/>
        <v>0</v>
      </c>
      <c r="AH348" s="380"/>
      <c r="AJ348" s="380"/>
    </row>
    <row r="349" spans="1:36" hidden="1" x14ac:dyDescent="0.45">
      <c r="A349" s="264">
        <v>4851</v>
      </c>
      <c r="B349" s="265" t="s">
        <v>327</v>
      </c>
      <c r="C349" s="266">
        <v>1439</v>
      </c>
      <c r="D349" s="267">
        <v>635645.1</v>
      </c>
      <c r="E349" s="267">
        <v>0</v>
      </c>
      <c r="F349" s="267">
        <v>0</v>
      </c>
      <c r="G349" s="265">
        <v>0</v>
      </c>
      <c r="H349" s="265">
        <v>0</v>
      </c>
      <c r="I349" s="265">
        <v>0</v>
      </c>
      <c r="J349" s="265">
        <v>0</v>
      </c>
      <c r="K349" s="268">
        <f t="shared" si="60"/>
        <v>635645.1</v>
      </c>
      <c r="L349" s="245"/>
      <c r="M349" s="269">
        <v>4851</v>
      </c>
      <c r="N349" s="265" t="s">
        <v>1273</v>
      </c>
      <c r="O349" s="270">
        <v>260.97624841736717</v>
      </c>
      <c r="P349" s="271">
        <f t="shared" si="61"/>
        <v>5.5139117399629187</v>
      </c>
      <c r="Q349" s="272"/>
      <c r="R349" s="265">
        <f t="shared" si="62"/>
        <v>441.73</v>
      </c>
      <c r="S349" s="265">
        <v>0</v>
      </c>
      <c r="T349" s="273">
        <f t="shared" si="63"/>
        <v>0</v>
      </c>
      <c r="U349" s="274"/>
      <c r="V349" s="321"/>
      <c r="W349" s="357">
        <f t="shared" si="64"/>
        <v>0</v>
      </c>
      <c r="X349" s="138">
        <v>4851</v>
      </c>
      <c r="Y349" s="265" t="s">
        <v>327</v>
      </c>
      <c r="AA349" s="273">
        <v>0</v>
      </c>
      <c r="AD349" s="304">
        <f t="shared" si="65"/>
        <v>0</v>
      </c>
      <c r="AH349" s="380"/>
      <c r="AJ349" s="380"/>
    </row>
    <row r="350" spans="1:36" ht="18.600000000000001" hidden="1" x14ac:dyDescent="0.45">
      <c r="A350" s="276">
        <v>3122</v>
      </c>
      <c r="B350" s="277" t="s">
        <v>205</v>
      </c>
      <c r="C350" s="278">
        <v>457</v>
      </c>
      <c r="D350" s="279">
        <v>150072.89000000001</v>
      </c>
      <c r="E350" s="279">
        <v>0</v>
      </c>
      <c r="F350" s="279">
        <v>0</v>
      </c>
      <c r="G350" s="277">
        <v>0</v>
      </c>
      <c r="H350" s="277">
        <v>0</v>
      </c>
      <c r="I350" s="277">
        <v>0</v>
      </c>
      <c r="J350" s="277">
        <v>0</v>
      </c>
      <c r="K350" s="280">
        <f t="shared" si="60"/>
        <v>150072.89000000001</v>
      </c>
      <c r="L350" s="245"/>
      <c r="M350" s="281">
        <v>3122</v>
      </c>
      <c r="N350" s="277" t="s">
        <v>1274</v>
      </c>
      <c r="O350" s="282">
        <v>6.49</v>
      </c>
      <c r="P350" s="283">
        <f t="shared" si="61"/>
        <v>70.416024653312789</v>
      </c>
      <c r="Q350" s="284">
        <v>58</v>
      </c>
      <c r="R350" s="285">
        <f t="shared" si="62"/>
        <v>328.39</v>
      </c>
      <c r="S350" s="285">
        <v>0</v>
      </c>
      <c r="T350" s="273">
        <f t="shared" si="63"/>
        <v>0</v>
      </c>
      <c r="U350" s="274"/>
      <c r="V350" s="321"/>
      <c r="W350" s="357">
        <f t="shared" si="64"/>
        <v>0</v>
      </c>
      <c r="X350" s="138">
        <v>3122</v>
      </c>
      <c r="Y350" s="265" t="s">
        <v>205</v>
      </c>
      <c r="AA350" s="273">
        <v>0</v>
      </c>
      <c r="AD350" s="304">
        <f t="shared" si="65"/>
        <v>0</v>
      </c>
      <c r="AH350" s="380"/>
      <c r="AJ350" s="380"/>
    </row>
    <row r="351" spans="1:36" hidden="1" x14ac:dyDescent="0.45">
      <c r="A351" s="264">
        <v>4865</v>
      </c>
      <c r="B351" s="265" t="s">
        <v>328</v>
      </c>
      <c r="C351" s="266">
        <v>446</v>
      </c>
      <c r="D351" s="267">
        <v>211406.5</v>
      </c>
      <c r="E351" s="267">
        <v>0</v>
      </c>
      <c r="F351" s="267">
        <v>0</v>
      </c>
      <c r="G351" s="265">
        <v>0</v>
      </c>
      <c r="H351" s="265">
        <v>0</v>
      </c>
      <c r="I351" s="265">
        <v>0</v>
      </c>
      <c r="J351" s="265">
        <v>0</v>
      </c>
      <c r="K351" s="268">
        <f t="shared" si="60"/>
        <v>211406.5</v>
      </c>
      <c r="L351" s="245"/>
      <c r="M351" s="269">
        <v>4865</v>
      </c>
      <c r="N351" s="265" t="s">
        <v>1275</v>
      </c>
      <c r="O351" s="270">
        <v>75.809053976879426</v>
      </c>
      <c r="P351" s="271">
        <f t="shared" si="61"/>
        <v>5.8832022905340962</v>
      </c>
      <c r="Q351" s="272"/>
      <c r="R351" s="265">
        <f t="shared" si="62"/>
        <v>474.01</v>
      </c>
      <c r="S351" s="265">
        <v>0</v>
      </c>
      <c r="T351" s="273">
        <f t="shared" si="63"/>
        <v>0</v>
      </c>
      <c r="U351" s="274"/>
      <c r="V351" s="321"/>
      <c r="W351" s="357">
        <f t="shared" si="64"/>
        <v>0</v>
      </c>
      <c r="X351" s="138">
        <v>4865</v>
      </c>
      <c r="Y351" s="265" t="s">
        <v>328</v>
      </c>
      <c r="AA351" s="273">
        <v>0</v>
      </c>
      <c r="AD351" s="304">
        <f t="shared" si="65"/>
        <v>0</v>
      </c>
      <c r="AH351" s="380"/>
      <c r="AJ351" s="380"/>
    </row>
    <row r="352" spans="1:36" hidden="1" x14ac:dyDescent="0.45">
      <c r="A352" s="264">
        <v>4872</v>
      </c>
      <c r="B352" s="265" t="s">
        <v>329</v>
      </c>
      <c r="C352" s="266">
        <v>1658</v>
      </c>
      <c r="D352" s="267">
        <v>573800.06999999995</v>
      </c>
      <c r="E352" s="267">
        <v>0</v>
      </c>
      <c r="F352" s="267">
        <v>0</v>
      </c>
      <c r="G352" s="265">
        <v>0</v>
      </c>
      <c r="H352" s="265">
        <v>0</v>
      </c>
      <c r="I352" s="265">
        <v>0</v>
      </c>
      <c r="J352" s="265">
        <v>0</v>
      </c>
      <c r="K352" s="268">
        <f t="shared" si="60"/>
        <v>573800.06999999995</v>
      </c>
      <c r="L352" s="245"/>
      <c r="M352" s="269">
        <v>4872</v>
      </c>
      <c r="N352" s="265" t="s">
        <v>1276</v>
      </c>
      <c r="O352" s="270">
        <v>111.91977963314113</v>
      </c>
      <c r="P352" s="271">
        <f t="shared" si="61"/>
        <v>14.81418213504989</v>
      </c>
      <c r="Q352" s="272"/>
      <c r="R352" s="265">
        <f t="shared" si="62"/>
        <v>346.08</v>
      </c>
      <c r="S352" s="265">
        <v>0</v>
      </c>
      <c r="T352" s="273">
        <f t="shared" si="63"/>
        <v>0</v>
      </c>
      <c r="U352" s="274"/>
      <c r="V352" s="321"/>
      <c r="W352" s="357">
        <f t="shared" si="64"/>
        <v>0</v>
      </c>
      <c r="X352" s="138">
        <v>4872</v>
      </c>
      <c r="Y352" s="265" t="s">
        <v>329</v>
      </c>
      <c r="AA352" s="273">
        <v>0</v>
      </c>
      <c r="AD352" s="304">
        <f t="shared" si="65"/>
        <v>0</v>
      </c>
      <c r="AH352" s="380"/>
      <c r="AJ352" s="380"/>
    </row>
    <row r="353" spans="1:36" hidden="1" x14ac:dyDescent="0.45">
      <c r="A353" s="264">
        <v>4893</v>
      </c>
      <c r="B353" s="265" t="s">
        <v>330</v>
      </c>
      <c r="C353" s="266">
        <v>3201</v>
      </c>
      <c r="D353" s="267">
        <v>1341400.1299999999</v>
      </c>
      <c r="E353" s="267">
        <v>0</v>
      </c>
      <c r="F353" s="267">
        <v>24756.28</v>
      </c>
      <c r="G353" s="265">
        <v>13502.28</v>
      </c>
      <c r="H353" s="265">
        <v>0</v>
      </c>
      <c r="I353" s="265">
        <v>0</v>
      </c>
      <c r="J353" s="265">
        <v>0</v>
      </c>
      <c r="K353" s="268">
        <f t="shared" si="60"/>
        <v>1303141.5699999998</v>
      </c>
      <c r="L353" s="245"/>
      <c r="M353" s="269">
        <v>4893</v>
      </c>
      <c r="N353" s="265" t="s">
        <v>1277</v>
      </c>
      <c r="O353" s="270">
        <v>143.9633308826759</v>
      </c>
      <c r="P353" s="271">
        <f t="shared" si="61"/>
        <v>22.234828691263619</v>
      </c>
      <c r="Q353" s="272"/>
      <c r="R353" s="265">
        <f t="shared" si="62"/>
        <v>407.1</v>
      </c>
      <c r="S353" s="265">
        <v>0</v>
      </c>
      <c r="T353" s="273">
        <f t="shared" si="63"/>
        <v>0</v>
      </c>
      <c r="U353" s="274"/>
      <c r="V353" s="321"/>
      <c r="W353" s="357">
        <f t="shared" si="64"/>
        <v>0</v>
      </c>
      <c r="X353" s="138">
        <v>4893</v>
      </c>
      <c r="Y353" s="265" t="s">
        <v>330</v>
      </c>
      <c r="AA353" s="273">
        <v>0</v>
      </c>
      <c r="AD353" s="304">
        <f t="shared" si="65"/>
        <v>0</v>
      </c>
      <c r="AH353" s="380"/>
      <c r="AJ353" s="380"/>
    </row>
    <row r="354" spans="1:36" hidden="1" x14ac:dyDescent="0.45">
      <c r="A354" s="264">
        <v>3850</v>
      </c>
      <c r="B354" s="265" t="s">
        <v>255</v>
      </c>
      <c r="C354" s="266">
        <v>710</v>
      </c>
      <c r="D354" s="267">
        <v>310474.89</v>
      </c>
      <c r="E354" s="267">
        <v>0</v>
      </c>
      <c r="F354" s="267">
        <v>0</v>
      </c>
      <c r="G354" s="265">
        <v>0</v>
      </c>
      <c r="H354" s="265">
        <v>0</v>
      </c>
      <c r="I354" s="265">
        <v>0</v>
      </c>
      <c r="J354" s="265">
        <v>0</v>
      </c>
      <c r="K354" s="268">
        <f t="shared" si="60"/>
        <v>310474.89</v>
      </c>
      <c r="L354" s="245"/>
      <c r="M354" s="269">
        <v>3850</v>
      </c>
      <c r="N354" s="265" t="s">
        <v>1280</v>
      </c>
      <c r="O354" s="270">
        <v>198.12592893753177</v>
      </c>
      <c r="P354" s="271">
        <f t="shared" si="61"/>
        <v>3.583579412384029</v>
      </c>
      <c r="Q354" s="272"/>
      <c r="R354" s="265">
        <f t="shared" si="62"/>
        <v>437.29</v>
      </c>
      <c r="S354" s="265">
        <v>0</v>
      </c>
      <c r="T354" s="273">
        <f t="shared" si="63"/>
        <v>0</v>
      </c>
      <c r="U354" s="274"/>
      <c r="V354" s="321"/>
      <c r="W354" s="357">
        <f t="shared" si="64"/>
        <v>0</v>
      </c>
      <c r="X354" s="138">
        <v>3850</v>
      </c>
      <c r="Y354" s="265" t="s">
        <v>255</v>
      </c>
      <c r="AA354" s="273">
        <v>0</v>
      </c>
      <c r="AD354" s="304">
        <f t="shared" si="65"/>
        <v>0</v>
      </c>
      <c r="AH354" s="380"/>
      <c r="AJ354" s="380"/>
    </row>
    <row r="355" spans="1:36" hidden="1" x14ac:dyDescent="0.45">
      <c r="A355" s="264">
        <v>4956</v>
      </c>
      <c r="B355" s="265" t="s">
        <v>332</v>
      </c>
      <c r="C355" s="266">
        <v>977</v>
      </c>
      <c r="D355" s="267">
        <v>566654.59</v>
      </c>
      <c r="E355" s="267">
        <v>0</v>
      </c>
      <c r="F355" s="267">
        <v>0</v>
      </c>
      <c r="G355" s="265">
        <v>0</v>
      </c>
      <c r="H355" s="265">
        <v>0</v>
      </c>
      <c r="I355" s="265">
        <v>0</v>
      </c>
      <c r="J355" s="265">
        <v>0</v>
      </c>
      <c r="K355" s="268">
        <f t="shared" si="60"/>
        <v>566654.59</v>
      </c>
      <c r="L355" s="245"/>
      <c r="M355" s="269">
        <v>4956</v>
      </c>
      <c r="N355" s="265" t="s">
        <v>1281</v>
      </c>
      <c r="O355" s="270">
        <v>126.96554536665808</v>
      </c>
      <c r="P355" s="271">
        <f t="shared" si="61"/>
        <v>7.6950010113260703</v>
      </c>
      <c r="Q355" s="272"/>
      <c r="R355" s="265">
        <f t="shared" si="62"/>
        <v>579.99</v>
      </c>
      <c r="S355" s="265">
        <v>0</v>
      </c>
      <c r="T355" s="273">
        <f t="shared" si="63"/>
        <v>0</v>
      </c>
      <c r="U355" s="274"/>
      <c r="V355" s="321"/>
      <c r="W355" s="357">
        <f t="shared" si="64"/>
        <v>0</v>
      </c>
      <c r="X355" s="138">
        <v>4956</v>
      </c>
      <c r="Y355" s="265" t="s">
        <v>332</v>
      </c>
      <c r="AA355" s="273">
        <v>0</v>
      </c>
      <c r="AD355" s="304">
        <f t="shared" si="65"/>
        <v>0</v>
      </c>
      <c r="AH355" s="380"/>
      <c r="AJ355" s="380"/>
    </row>
    <row r="356" spans="1:36" hidden="1" x14ac:dyDescent="0.45">
      <c r="A356" s="264">
        <v>2422</v>
      </c>
      <c r="B356" s="265" t="s">
        <v>158</v>
      </c>
      <c r="C356" s="266">
        <v>1560</v>
      </c>
      <c r="D356" s="267">
        <v>569657.31000000006</v>
      </c>
      <c r="E356" s="267">
        <v>0</v>
      </c>
      <c r="F356" s="267">
        <v>0</v>
      </c>
      <c r="G356" s="265">
        <v>328</v>
      </c>
      <c r="H356" s="265">
        <v>0</v>
      </c>
      <c r="I356" s="265">
        <v>0</v>
      </c>
      <c r="J356" s="265">
        <v>0</v>
      </c>
      <c r="K356" s="268">
        <f t="shared" si="60"/>
        <v>569329.31000000006</v>
      </c>
      <c r="L356" s="245"/>
      <c r="M356" s="269">
        <v>2422</v>
      </c>
      <c r="N356" s="265" t="s">
        <v>1286</v>
      </c>
      <c r="O356" s="270">
        <v>84.990505657925837</v>
      </c>
      <c r="P356" s="271">
        <f t="shared" si="61"/>
        <v>18.354991394906722</v>
      </c>
      <c r="Q356" s="272"/>
      <c r="R356" s="265">
        <f t="shared" si="62"/>
        <v>364.95</v>
      </c>
      <c r="S356" s="265">
        <v>0</v>
      </c>
      <c r="T356" s="273">
        <f t="shared" si="63"/>
        <v>0</v>
      </c>
      <c r="U356" s="274"/>
      <c r="V356" s="321"/>
      <c r="W356" s="357">
        <f t="shared" si="64"/>
        <v>0</v>
      </c>
      <c r="X356" s="138">
        <v>2422</v>
      </c>
      <c r="Y356" s="265" t="s">
        <v>158</v>
      </c>
      <c r="AA356" s="273">
        <v>0</v>
      </c>
      <c r="AD356" s="304">
        <f t="shared" si="65"/>
        <v>0</v>
      </c>
      <c r="AH356" s="380"/>
      <c r="AJ356" s="380"/>
    </row>
    <row r="357" spans="1:36" hidden="1" x14ac:dyDescent="0.45">
      <c r="A357" s="264">
        <v>5019</v>
      </c>
      <c r="B357" s="265" t="s">
        <v>335</v>
      </c>
      <c r="C357" s="266">
        <v>1131</v>
      </c>
      <c r="D357" s="267">
        <v>585215.81000000006</v>
      </c>
      <c r="E357" s="267">
        <v>0</v>
      </c>
      <c r="F357" s="267">
        <v>0</v>
      </c>
      <c r="G357" s="265">
        <v>0</v>
      </c>
      <c r="H357" s="265">
        <v>0</v>
      </c>
      <c r="I357" s="265">
        <v>0</v>
      </c>
      <c r="J357" s="265">
        <v>0</v>
      </c>
      <c r="K357" s="268">
        <f t="shared" si="60"/>
        <v>585215.81000000006</v>
      </c>
      <c r="L357" s="245"/>
      <c r="M357" s="269">
        <v>5019</v>
      </c>
      <c r="N357" s="265" t="s">
        <v>1287</v>
      </c>
      <c r="O357" s="270">
        <v>149.2948601490007</v>
      </c>
      <c r="P357" s="271">
        <f t="shared" si="61"/>
        <v>7.5756124415216197</v>
      </c>
      <c r="Q357" s="272"/>
      <c r="R357" s="265">
        <f t="shared" si="62"/>
        <v>517.42999999999995</v>
      </c>
      <c r="S357" s="265">
        <v>0</v>
      </c>
      <c r="T357" s="273">
        <f t="shared" si="63"/>
        <v>0</v>
      </c>
      <c r="U357" s="274"/>
      <c r="V357" s="321"/>
      <c r="W357" s="357">
        <f t="shared" si="64"/>
        <v>0</v>
      </c>
      <c r="X357" s="138">
        <v>5019</v>
      </c>
      <c r="Y357" s="265" t="s">
        <v>335</v>
      </c>
      <c r="AA357" s="273">
        <v>0</v>
      </c>
      <c r="AD357" s="304">
        <f t="shared" si="65"/>
        <v>0</v>
      </c>
      <c r="AH357" s="380"/>
      <c r="AJ357" s="380"/>
    </row>
    <row r="358" spans="1:36" ht="18.600000000000001" hidden="1" x14ac:dyDescent="0.45">
      <c r="A358" s="276">
        <v>5026</v>
      </c>
      <c r="B358" s="277" t="s">
        <v>336</v>
      </c>
      <c r="C358" s="278">
        <v>834</v>
      </c>
      <c r="D358" s="279">
        <v>73371.47</v>
      </c>
      <c r="E358" s="279">
        <v>0</v>
      </c>
      <c r="F358" s="279">
        <v>0</v>
      </c>
      <c r="G358" s="277">
        <v>0</v>
      </c>
      <c r="H358" s="277">
        <v>0</v>
      </c>
      <c r="I358" s="277">
        <v>0</v>
      </c>
      <c r="J358" s="277">
        <v>0</v>
      </c>
      <c r="K358" s="280">
        <f t="shared" si="60"/>
        <v>73371.47</v>
      </c>
      <c r="L358" s="245"/>
      <c r="M358" s="281">
        <v>5026</v>
      </c>
      <c r="N358" s="277" t="s">
        <v>1288</v>
      </c>
      <c r="O358" s="282">
        <v>2.5312401304716472</v>
      </c>
      <c r="P358" s="283">
        <f t="shared" si="61"/>
        <v>329.48276615881576</v>
      </c>
      <c r="Q358" s="284">
        <v>16</v>
      </c>
      <c r="R358" s="285">
        <f t="shared" si="62"/>
        <v>87.98</v>
      </c>
      <c r="S358" s="285">
        <v>0</v>
      </c>
      <c r="T358" s="273">
        <f t="shared" si="63"/>
        <v>0</v>
      </c>
      <c r="U358" s="274"/>
      <c r="V358" s="321"/>
      <c r="W358" s="357">
        <f t="shared" si="64"/>
        <v>0</v>
      </c>
      <c r="X358" s="138">
        <v>5026</v>
      </c>
      <c r="Y358" s="265" t="s">
        <v>336</v>
      </c>
      <c r="AA358" s="273">
        <v>0</v>
      </c>
      <c r="AD358" s="304">
        <f t="shared" si="65"/>
        <v>0</v>
      </c>
      <c r="AH358" s="380"/>
      <c r="AJ358" s="380"/>
    </row>
    <row r="359" spans="1:36" ht="18.600000000000001" hidden="1" x14ac:dyDescent="0.45">
      <c r="A359" s="276">
        <v>5068</v>
      </c>
      <c r="B359" s="277" t="s">
        <v>338</v>
      </c>
      <c r="C359" s="278">
        <v>1064</v>
      </c>
      <c r="D359" s="279">
        <v>391896.69</v>
      </c>
      <c r="E359" s="279">
        <v>0</v>
      </c>
      <c r="F359" s="279">
        <v>0</v>
      </c>
      <c r="G359" s="277">
        <v>0</v>
      </c>
      <c r="H359" s="277">
        <v>0</v>
      </c>
      <c r="I359" s="277">
        <v>0</v>
      </c>
      <c r="J359" s="277">
        <v>0</v>
      </c>
      <c r="K359" s="280">
        <f t="shared" si="60"/>
        <v>391896.69</v>
      </c>
      <c r="L359" s="245"/>
      <c r="M359" s="281">
        <v>5068</v>
      </c>
      <c r="N359" s="277" t="s">
        <v>1289</v>
      </c>
      <c r="O359" s="282">
        <v>17.989999999999998</v>
      </c>
      <c r="P359" s="283">
        <f t="shared" si="61"/>
        <v>59.143968871595334</v>
      </c>
      <c r="Q359" s="284">
        <v>68</v>
      </c>
      <c r="R359" s="285">
        <f t="shared" si="62"/>
        <v>368.32</v>
      </c>
      <c r="S359" s="285">
        <v>0</v>
      </c>
      <c r="T359" s="273">
        <f t="shared" si="63"/>
        <v>0</v>
      </c>
      <c r="U359" s="274"/>
      <c r="V359" s="321"/>
      <c r="W359" s="357">
        <f t="shared" si="64"/>
        <v>0</v>
      </c>
      <c r="X359" s="138">
        <v>5068</v>
      </c>
      <c r="Y359" s="265" t="s">
        <v>338</v>
      </c>
      <c r="AA359" s="273">
        <v>0</v>
      </c>
      <c r="AD359" s="304">
        <f t="shared" si="65"/>
        <v>0</v>
      </c>
      <c r="AH359" s="380"/>
      <c r="AJ359" s="380"/>
    </row>
    <row r="360" spans="1:36" hidden="1" x14ac:dyDescent="0.45">
      <c r="A360" s="264">
        <v>5100</v>
      </c>
      <c r="B360" s="265" t="s">
        <v>339</v>
      </c>
      <c r="C360" s="266">
        <v>2730</v>
      </c>
      <c r="D360" s="267">
        <v>1099624.17</v>
      </c>
      <c r="E360" s="267">
        <v>900</v>
      </c>
      <c r="F360" s="267">
        <v>0</v>
      </c>
      <c r="G360" s="265">
        <v>0</v>
      </c>
      <c r="H360" s="265">
        <v>0</v>
      </c>
      <c r="I360" s="265">
        <v>0</v>
      </c>
      <c r="J360" s="265">
        <v>0</v>
      </c>
      <c r="K360" s="268">
        <f t="shared" si="60"/>
        <v>1098724.17</v>
      </c>
      <c r="L360" s="245"/>
      <c r="M360" s="269">
        <v>5100</v>
      </c>
      <c r="N360" s="265" t="s">
        <v>1290</v>
      </c>
      <c r="O360" s="270">
        <v>232.90734451807498</v>
      </c>
      <c r="P360" s="271">
        <f t="shared" si="61"/>
        <v>11.721399364407489</v>
      </c>
      <c r="Q360" s="272"/>
      <c r="R360" s="265">
        <f t="shared" si="62"/>
        <v>402.46</v>
      </c>
      <c r="S360" s="265">
        <v>0</v>
      </c>
      <c r="T360" s="273">
        <f t="shared" si="63"/>
        <v>0</v>
      </c>
      <c r="U360" s="274"/>
      <c r="V360" s="321"/>
      <c r="W360" s="357">
        <f t="shared" si="64"/>
        <v>0</v>
      </c>
      <c r="X360" s="138">
        <v>5100</v>
      </c>
      <c r="Y360" s="265" t="s">
        <v>339</v>
      </c>
      <c r="AA360" s="273">
        <v>0</v>
      </c>
      <c r="AD360" s="304">
        <f t="shared" si="65"/>
        <v>0</v>
      </c>
      <c r="AH360" s="380"/>
      <c r="AJ360" s="380"/>
    </row>
    <row r="361" spans="1:36" hidden="1" x14ac:dyDescent="0.45">
      <c r="A361" s="264">
        <v>5138</v>
      </c>
      <c r="B361" s="265" t="s">
        <v>342</v>
      </c>
      <c r="C361" s="266">
        <v>2432</v>
      </c>
      <c r="D361" s="267">
        <v>963797.44</v>
      </c>
      <c r="E361" s="267">
        <v>0</v>
      </c>
      <c r="F361" s="267">
        <v>0</v>
      </c>
      <c r="G361" s="265">
        <v>0</v>
      </c>
      <c r="H361" s="265">
        <v>0</v>
      </c>
      <c r="I361" s="265">
        <v>0</v>
      </c>
      <c r="J361" s="265">
        <v>0</v>
      </c>
      <c r="K361" s="268">
        <f t="shared" si="60"/>
        <v>963797.44</v>
      </c>
      <c r="L361" s="245"/>
      <c r="M361" s="269">
        <v>5138</v>
      </c>
      <c r="N361" s="265" t="s">
        <v>1293</v>
      </c>
      <c r="O361" s="270">
        <v>168.12075079237434</v>
      </c>
      <c r="P361" s="271">
        <f t="shared" si="61"/>
        <v>14.465793119157967</v>
      </c>
      <c r="Q361" s="272"/>
      <c r="R361" s="265">
        <f t="shared" si="62"/>
        <v>396.3</v>
      </c>
      <c r="S361" s="265">
        <v>0</v>
      </c>
      <c r="T361" s="273">
        <f t="shared" si="63"/>
        <v>0</v>
      </c>
      <c r="U361" s="274"/>
      <c r="V361" s="321"/>
      <c r="W361" s="357">
        <f t="shared" si="64"/>
        <v>0</v>
      </c>
      <c r="X361" s="138">
        <v>5138</v>
      </c>
      <c r="Y361" s="265" t="s">
        <v>342</v>
      </c>
      <c r="AA361" s="273">
        <v>0</v>
      </c>
      <c r="AD361" s="304">
        <f t="shared" si="65"/>
        <v>0</v>
      </c>
      <c r="AH361" s="380"/>
      <c r="AJ361" s="380"/>
    </row>
    <row r="362" spans="1:36" hidden="1" x14ac:dyDescent="0.45">
      <c r="A362" s="264">
        <v>5258</v>
      </c>
      <c r="B362" s="265" t="s">
        <v>343</v>
      </c>
      <c r="C362" s="266">
        <v>279</v>
      </c>
      <c r="D362" s="267">
        <v>43668.51</v>
      </c>
      <c r="E362" s="267">
        <v>0</v>
      </c>
      <c r="F362" s="267">
        <v>0</v>
      </c>
      <c r="G362" s="265">
        <v>0</v>
      </c>
      <c r="H362" s="265">
        <v>0</v>
      </c>
      <c r="I362" s="265">
        <v>0</v>
      </c>
      <c r="J362" s="265">
        <v>0</v>
      </c>
      <c r="K362" s="268">
        <f t="shared" si="60"/>
        <v>43668.51</v>
      </c>
      <c r="L362" s="245"/>
      <c r="M362" s="269">
        <v>5258</v>
      </c>
      <c r="N362" s="265" t="s">
        <v>1294</v>
      </c>
      <c r="O362" s="270">
        <v>19.510000000000002</v>
      </c>
      <c r="P362" s="271">
        <f t="shared" si="61"/>
        <v>14.300358790363914</v>
      </c>
      <c r="Q362" s="272"/>
      <c r="R362" s="265">
        <f t="shared" si="62"/>
        <v>156.52000000000001</v>
      </c>
      <c r="S362" s="265">
        <v>0</v>
      </c>
      <c r="T362" s="273">
        <f t="shared" si="63"/>
        <v>0</v>
      </c>
      <c r="U362" s="274"/>
      <c r="V362" s="321"/>
      <c r="W362" s="357">
        <f t="shared" si="64"/>
        <v>0</v>
      </c>
      <c r="X362" s="138">
        <v>5258</v>
      </c>
      <c r="Y362" s="265" t="s">
        <v>343</v>
      </c>
      <c r="AA362" s="273">
        <v>0</v>
      </c>
      <c r="AD362" s="304">
        <f t="shared" si="65"/>
        <v>0</v>
      </c>
      <c r="AH362" s="380"/>
      <c r="AJ362" s="380"/>
    </row>
    <row r="363" spans="1:36" hidden="1" x14ac:dyDescent="0.45">
      <c r="A363" s="264">
        <v>5264</v>
      </c>
      <c r="B363" s="265" t="s">
        <v>344</v>
      </c>
      <c r="C363" s="266">
        <v>2546</v>
      </c>
      <c r="D363" s="267">
        <v>1112925.3700000001</v>
      </c>
      <c r="E363" s="267">
        <v>0</v>
      </c>
      <c r="F363" s="267">
        <v>0</v>
      </c>
      <c r="G363" s="265">
        <v>0</v>
      </c>
      <c r="H363" s="265">
        <v>0</v>
      </c>
      <c r="I363" s="265">
        <v>0</v>
      </c>
      <c r="J363" s="265">
        <v>0</v>
      </c>
      <c r="K363" s="268">
        <f t="shared" si="60"/>
        <v>1112925.3700000001</v>
      </c>
      <c r="L363" s="245"/>
      <c r="M363" s="269">
        <v>5264</v>
      </c>
      <c r="N363" s="265" t="s">
        <v>1295</v>
      </c>
      <c r="O363" s="270">
        <v>158.24</v>
      </c>
      <c r="P363" s="271">
        <f t="shared" si="61"/>
        <v>16.089484327603639</v>
      </c>
      <c r="Q363" s="272"/>
      <c r="R363" s="265">
        <f t="shared" si="62"/>
        <v>437.13</v>
      </c>
      <c r="S363" s="265">
        <v>0</v>
      </c>
      <c r="T363" s="273">
        <f t="shared" si="63"/>
        <v>0</v>
      </c>
      <c r="U363" s="274"/>
      <c r="V363" s="321"/>
      <c r="W363" s="357">
        <f t="shared" si="64"/>
        <v>0</v>
      </c>
      <c r="X363" s="138">
        <v>5264</v>
      </c>
      <c r="Y363" s="265" t="s">
        <v>344</v>
      </c>
      <c r="AA363" s="273">
        <v>0</v>
      </c>
      <c r="AD363" s="304">
        <f t="shared" si="65"/>
        <v>0</v>
      </c>
      <c r="AH363" s="380"/>
      <c r="AJ363" s="380"/>
    </row>
    <row r="364" spans="1:36" ht="18.600000000000001" hidden="1" x14ac:dyDescent="0.45">
      <c r="A364" s="276">
        <v>5271</v>
      </c>
      <c r="B364" s="277" t="s">
        <v>345</v>
      </c>
      <c r="C364" s="278">
        <v>10399</v>
      </c>
      <c r="D364" s="279">
        <v>1554167.15</v>
      </c>
      <c r="E364" s="279">
        <v>0</v>
      </c>
      <c r="F364" s="279">
        <v>0</v>
      </c>
      <c r="G364" s="277">
        <v>1023.86</v>
      </c>
      <c r="H364" s="277">
        <v>0</v>
      </c>
      <c r="I364" s="277">
        <v>0</v>
      </c>
      <c r="J364" s="277">
        <v>0</v>
      </c>
      <c r="K364" s="280">
        <f t="shared" si="60"/>
        <v>1553143.2899999998</v>
      </c>
      <c r="L364" s="245"/>
      <c r="M364" s="281">
        <v>5271</v>
      </c>
      <c r="N364" s="277" t="s">
        <v>1296</v>
      </c>
      <c r="O364" s="282">
        <v>51.670298061029627</v>
      </c>
      <c r="P364" s="283">
        <f t="shared" si="61"/>
        <v>201.25682239567055</v>
      </c>
      <c r="Q364" s="284">
        <v>24</v>
      </c>
      <c r="R364" s="285">
        <f t="shared" si="62"/>
        <v>149.36000000000001</v>
      </c>
      <c r="S364" s="285">
        <v>0</v>
      </c>
      <c r="T364" s="273">
        <f t="shared" si="63"/>
        <v>0</v>
      </c>
      <c r="U364" s="274"/>
      <c r="V364" s="321"/>
      <c r="W364" s="357">
        <f t="shared" si="64"/>
        <v>0</v>
      </c>
      <c r="X364" s="138">
        <v>5271</v>
      </c>
      <c r="Y364" s="265" t="s">
        <v>345</v>
      </c>
      <c r="AA364" s="273">
        <v>0</v>
      </c>
      <c r="AD364" s="304">
        <f t="shared" si="65"/>
        <v>0</v>
      </c>
      <c r="AH364" s="380"/>
      <c r="AJ364" s="380"/>
    </row>
    <row r="365" spans="1:36" hidden="1" x14ac:dyDescent="0.45">
      <c r="A365" s="264">
        <v>5278</v>
      </c>
      <c r="B365" s="265" t="s">
        <v>346</v>
      </c>
      <c r="C365" s="266">
        <v>1727</v>
      </c>
      <c r="D365" s="267">
        <v>701391.18</v>
      </c>
      <c r="E365" s="267">
        <v>0</v>
      </c>
      <c r="F365" s="267">
        <v>0</v>
      </c>
      <c r="G365" s="265">
        <v>0</v>
      </c>
      <c r="H365" s="265">
        <v>0</v>
      </c>
      <c r="I365" s="265">
        <v>0</v>
      </c>
      <c r="J365" s="265">
        <v>0</v>
      </c>
      <c r="K365" s="268">
        <f t="shared" si="60"/>
        <v>701391.18</v>
      </c>
      <c r="L365" s="245"/>
      <c r="M365" s="269">
        <v>5278</v>
      </c>
      <c r="N365" s="265" t="s">
        <v>1297</v>
      </c>
      <c r="O365" s="270">
        <v>56.423954378719124</v>
      </c>
      <c r="P365" s="271">
        <f t="shared" si="61"/>
        <v>30.607567637112577</v>
      </c>
      <c r="Q365" s="272"/>
      <c r="R365" s="265">
        <f t="shared" si="62"/>
        <v>406.13</v>
      </c>
      <c r="S365" s="265">
        <v>0</v>
      </c>
      <c r="T365" s="273">
        <f t="shared" si="63"/>
        <v>0</v>
      </c>
      <c r="U365" s="274"/>
      <c r="V365" s="321"/>
      <c r="W365" s="357">
        <f t="shared" si="64"/>
        <v>0</v>
      </c>
      <c r="X365" s="138">
        <v>5278</v>
      </c>
      <c r="Y365" s="265" t="s">
        <v>346</v>
      </c>
      <c r="AA365" s="273">
        <v>0</v>
      </c>
      <c r="AD365" s="304">
        <f t="shared" si="65"/>
        <v>0</v>
      </c>
      <c r="AH365" s="380"/>
      <c r="AJ365" s="380"/>
    </row>
    <row r="366" spans="1:36" hidden="1" x14ac:dyDescent="0.45">
      <c r="A366" s="264">
        <v>5348</v>
      </c>
      <c r="B366" s="265" t="s">
        <v>348</v>
      </c>
      <c r="C366" s="266">
        <v>724</v>
      </c>
      <c r="D366" s="267">
        <v>441940.35</v>
      </c>
      <c r="E366" s="267">
        <v>0</v>
      </c>
      <c r="F366" s="267">
        <v>0</v>
      </c>
      <c r="G366" s="265">
        <v>0</v>
      </c>
      <c r="H366" s="265">
        <v>0</v>
      </c>
      <c r="I366" s="265">
        <v>0</v>
      </c>
      <c r="J366" s="265">
        <v>0</v>
      </c>
      <c r="K366" s="268">
        <f t="shared" si="60"/>
        <v>441940.35</v>
      </c>
      <c r="L366" s="245"/>
      <c r="M366" s="269">
        <v>5348</v>
      </c>
      <c r="N366" s="265" t="s">
        <v>1299</v>
      </c>
      <c r="O366" s="270">
        <v>107.91477284602091</v>
      </c>
      <c r="P366" s="271">
        <f t="shared" si="61"/>
        <v>6.7089980445313584</v>
      </c>
      <c r="Q366" s="272"/>
      <c r="R366" s="265">
        <f t="shared" si="62"/>
        <v>610.41</v>
      </c>
      <c r="S366" s="265">
        <v>0</v>
      </c>
      <c r="T366" s="273">
        <f t="shared" si="63"/>
        <v>0</v>
      </c>
      <c r="U366" s="274"/>
      <c r="V366" s="321"/>
      <c r="W366" s="357">
        <f t="shared" si="64"/>
        <v>0</v>
      </c>
      <c r="X366" s="138">
        <v>5348</v>
      </c>
      <c r="Y366" s="265" t="s">
        <v>348</v>
      </c>
      <c r="AA366" s="273">
        <v>0</v>
      </c>
      <c r="AD366" s="304">
        <f t="shared" si="65"/>
        <v>0</v>
      </c>
      <c r="AH366" s="380"/>
      <c r="AJ366" s="380"/>
    </row>
    <row r="367" spans="1:36" ht="18.600000000000001" hidden="1" x14ac:dyDescent="0.45">
      <c r="A367" s="276">
        <v>5355</v>
      </c>
      <c r="B367" s="277" t="s">
        <v>349</v>
      </c>
      <c r="C367" s="278">
        <v>1838</v>
      </c>
      <c r="D367" s="279">
        <v>108237.73</v>
      </c>
      <c r="E367" s="279">
        <v>0</v>
      </c>
      <c r="F367" s="279">
        <v>0</v>
      </c>
      <c r="G367" s="277">
        <v>0</v>
      </c>
      <c r="H367" s="277">
        <v>0</v>
      </c>
      <c r="I367" s="277">
        <v>0</v>
      </c>
      <c r="J367" s="277">
        <v>0</v>
      </c>
      <c r="K367" s="280">
        <f t="shared" si="60"/>
        <v>108237.73</v>
      </c>
      <c r="L367" s="245"/>
      <c r="M367" s="281">
        <v>5355</v>
      </c>
      <c r="N367" s="277" t="s">
        <v>1300</v>
      </c>
      <c r="O367" s="282">
        <v>1.6003479510445608</v>
      </c>
      <c r="P367" s="283">
        <f t="shared" si="61"/>
        <v>1148.5002363394296</v>
      </c>
      <c r="Q367" s="284">
        <v>2</v>
      </c>
      <c r="R367" s="285">
        <f t="shared" si="62"/>
        <v>58.89</v>
      </c>
      <c r="S367" s="285">
        <v>0</v>
      </c>
      <c r="T367" s="273">
        <f t="shared" si="63"/>
        <v>0</v>
      </c>
      <c r="U367" s="274"/>
      <c r="V367" s="321"/>
      <c r="W367" s="357">
        <f t="shared" si="64"/>
        <v>0</v>
      </c>
      <c r="X367" s="138">
        <v>5355</v>
      </c>
      <c r="Y367" s="265" t="s">
        <v>349</v>
      </c>
      <c r="AA367" s="273">
        <v>0</v>
      </c>
      <c r="AD367" s="304">
        <f t="shared" si="65"/>
        <v>0</v>
      </c>
      <c r="AH367" s="380"/>
      <c r="AJ367" s="380"/>
    </row>
    <row r="368" spans="1:36" hidden="1" x14ac:dyDescent="0.45">
      <c r="A368" s="264">
        <v>5362</v>
      </c>
      <c r="B368" s="265" t="s">
        <v>350</v>
      </c>
      <c r="C368" s="266">
        <v>384</v>
      </c>
      <c r="D368" s="267">
        <v>211281.81</v>
      </c>
      <c r="E368" s="267">
        <v>0</v>
      </c>
      <c r="F368" s="267">
        <v>0</v>
      </c>
      <c r="G368" s="265">
        <v>0</v>
      </c>
      <c r="H368" s="265">
        <v>0</v>
      </c>
      <c r="I368" s="265">
        <v>0</v>
      </c>
      <c r="J368" s="265">
        <v>0</v>
      </c>
      <c r="K368" s="268">
        <f t="shared" si="60"/>
        <v>211281.81</v>
      </c>
      <c r="L368" s="245"/>
      <c r="M368" s="269">
        <v>5362</v>
      </c>
      <c r="N368" s="265" t="s">
        <v>1301</v>
      </c>
      <c r="O368" s="270">
        <v>96.413919101100092</v>
      </c>
      <c r="P368" s="271">
        <f t="shared" si="61"/>
        <v>3.9828274130972292</v>
      </c>
      <c r="Q368" s="272"/>
      <c r="R368" s="265">
        <f t="shared" si="62"/>
        <v>550.21</v>
      </c>
      <c r="S368" s="265">
        <v>0</v>
      </c>
      <c r="T368" s="273">
        <f t="shared" si="63"/>
        <v>0</v>
      </c>
      <c r="U368" s="274"/>
      <c r="V368" s="321"/>
      <c r="W368" s="357">
        <f t="shared" si="64"/>
        <v>0</v>
      </c>
      <c r="X368" s="138">
        <v>5362</v>
      </c>
      <c r="Y368" s="265" t="s">
        <v>350</v>
      </c>
      <c r="AA368" s="273">
        <v>0</v>
      </c>
      <c r="AD368" s="304">
        <f t="shared" si="65"/>
        <v>0</v>
      </c>
      <c r="AH368" s="380"/>
      <c r="AJ368" s="380"/>
    </row>
    <row r="369" spans="1:36" ht="18.600000000000001" hidden="1" x14ac:dyDescent="0.45">
      <c r="A369" s="276">
        <v>5369</v>
      </c>
      <c r="B369" s="277" t="s">
        <v>351</v>
      </c>
      <c r="C369" s="278">
        <v>486</v>
      </c>
      <c r="D369" s="279">
        <v>129629.44</v>
      </c>
      <c r="E369" s="279">
        <v>0</v>
      </c>
      <c r="F369" s="279">
        <v>0</v>
      </c>
      <c r="G369" s="277">
        <v>0</v>
      </c>
      <c r="H369" s="277">
        <v>0</v>
      </c>
      <c r="I369" s="277">
        <v>0</v>
      </c>
      <c r="J369" s="277">
        <v>0</v>
      </c>
      <c r="K369" s="280">
        <f t="shared" si="60"/>
        <v>129629.44</v>
      </c>
      <c r="L369" s="245"/>
      <c r="M369" s="281">
        <v>5369</v>
      </c>
      <c r="N369" s="277" t="s">
        <v>1302</v>
      </c>
      <c r="O369" s="282">
        <v>5.25</v>
      </c>
      <c r="P369" s="283">
        <f t="shared" si="61"/>
        <v>92.571428571428569</v>
      </c>
      <c r="Q369" s="284">
        <v>45</v>
      </c>
      <c r="R369" s="285">
        <f t="shared" si="62"/>
        <v>266.73</v>
      </c>
      <c r="S369" s="285">
        <v>0</v>
      </c>
      <c r="T369" s="273">
        <f t="shared" si="63"/>
        <v>0</v>
      </c>
      <c r="U369" s="274"/>
      <c r="V369" s="321"/>
      <c r="W369" s="357">
        <f t="shared" si="64"/>
        <v>0</v>
      </c>
      <c r="X369" s="138">
        <v>5369</v>
      </c>
      <c r="Y369" s="265" t="s">
        <v>351</v>
      </c>
      <c r="AA369" s="273">
        <v>0</v>
      </c>
      <c r="AD369" s="304">
        <f t="shared" si="65"/>
        <v>0</v>
      </c>
      <c r="AH369" s="380"/>
      <c r="AJ369" s="380"/>
    </row>
    <row r="370" spans="1:36" hidden="1" x14ac:dyDescent="0.45">
      <c r="A370" s="264">
        <v>5390</v>
      </c>
      <c r="B370" s="265" t="s">
        <v>353</v>
      </c>
      <c r="C370" s="266">
        <v>2692</v>
      </c>
      <c r="D370" s="267">
        <v>1359605.62</v>
      </c>
      <c r="E370" s="267">
        <v>0</v>
      </c>
      <c r="F370" s="267">
        <v>0</v>
      </c>
      <c r="G370" s="265">
        <v>0</v>
      </c>
      <c r="H370" s="265">
        <v>0</v>
      </c>
      <c r="I370" s="265">
        <v>0</v>
      </c>
      <c r="J370" s="265">
        <v>0</v>
      </c>
      <c r="K370" s="268">
        <f t="shared" si="60"/>
        <v>1359605.62</v>
      </c>
      <c r="L370" s="245"/>
      <c r="M370" s="269">
        <v>5390</v>
      </c>
      <c r="N370" s="265" t="s">
        <v>1304</v>
      </c>
      <c r="O370" s="270">
        <v>78.629964496630876</v>
      </c>
      <c r="P370" s="271">
        <f t="shared" si="61"/>
        <v>34.236312037446567</v>
      </c>
      <c r="Q370" s="272"/>
      <c r="R370" s="265">
        <f t="shared" si="62"/>
        <v>505.05</v>
      </c>
      <c r="S370" s="265">
        <v>0</v>
      </c>
      <c r="T370" s="273">
        <f t="shared" si="63"/>
        <v>0</v>
      </c>
      <c r="U370" s="274"/>
      <c r="V370" s="321"/>
      <c r="W370" s="357">
        <f t="shared" si="64"/>
        <v>0</v>
      </c>
      <c r="X370" s="138">
        <v>5390</v>
      </c>
      <c r="Y370" s="265" t="s">
        <v>353</v>
      </c>
      <c r="AA370" s="273">
        <v>0</v>
      </c>
      <c r="AD370" s="304">
        <f t="shared" si="65"/>
        <v>0</v>
      </c>
      <c r="AH370" s="380"/>
      <c r="AJ370" s="380"/>
    </row>
    <row r="371" spans="1:36" hidden="1" x14ac:dyDescent="0.45">
      <c r="A371" s="264">
        <v>5397</v>
      </c>
      <c r="B371" s="265" t="s">
        <v>354</v>
      </c>
      <c r="C371" s="266">
        <v>290</v>
      </c>
      <c r="D371" s="267">
        <v>149381.31</v>
      </c>
      <c r="E371" s="267">
        <v>0</v>
      </c>
      <c r="F371" s="267">
        <v>0</v>
      </c>
      <c r="G371" s="265">
        <v>0</v>
      </c>
      <c r="H371" s="265">
        <v>0</v>
      </c>
      <c r="I371" s="265">
        <v>0</v>
      </c>
      <c r="J371" s="265">
        <v>0</v>
      </c>
      <c r="K371" s="268">
        <f t="shared" si="60"/>
        <v>149381.31</v>
      </c>
      <c r="L371" s="245"/>
      <c r="M371" s="269">
        <v>5397</v>
      </c>
      <c r="N371" s="265" t="s">
        <v>1305</v>
      </c>
      <c r="O371" s="270">
        <v>158.64093676701592</v>
      </c>
      <c r="P371" s="271">
        <f t="shared" si="61"/>
        <v>1.8280275312916321</v>
      </c>
      <c r="Q371" s="272"/>
      <c r="R371" s="265">
        <f t="shared" si="62"/>
        <v>515.11</v>
      </c>
      <c r="S371" s="265">
        <v>0</v>
      </c>
      <c r="T371" s="273">
        <f t="shared" si="63"/>
        <v>0</v>
      </c>
      <c r="U371" s="274"/>
      <c r="V371" s="321"/>
      <c r="W371" s="357">
        <f t="shared" si="64"/>
        <v>0</v>
      </c>
      <c r="X371" s="138">
        <v>5397</v>
      </c>
      <c r="Y371" s="265" t="s">
        <v>354</v>
      </c>
      <c r="AA371" s="273">
        <v>0</v>
      </c>
      <c r="AD371" s="304">
        <f t="shared" si="65"/>
        <v>0</v>
      </c>
      <c r="AH371" s="380"/>
      <c r="AJ371" s="380"/>
    </row>
    <row r="372" spans="1:36" hidden="1" x14ac:dyDescent="0.45">
      <c r="A372" s="264">
        <v>5432</v>
      </c>
      <c r="B372" s="265" t="s">
        <v>355</v>
      </c>
      <c r="C372" s="266">
        <v>1576</v>
      </c>
      <c r="D372" s="267">
        <v>748343.18</v>
      </c>
      <c r="E372" s="267">
        <v>47167.54</v>
      </c>
      <c r="F372" s="267">
        <v>0</v>
      </c>
      <c r="G372" s="265">
        <v>644.27</v>
      </c>
      <c r="H372" s="265">
        <v>0</v>
      </c>
      <c r="I372" s="265">
        <v>0</v>
      </c>
      <c r="J372" s="265">
        <v>0</v>
      </c>
      <c r="K372" s="268">
        <f t="shared" si="60"/>
        <v>700531.37</v>
      </c>
      <c r="L372" s="245"/>
      <c r="M372" s="269">
        <v>5432</v>
      </c>
      <c r="N372" s="265" t="s">
        <v>1306</v>
      </c>
      <c r="O372" s="270">
        <v>59.777768676820109</v>
      </c>
      <c r="P372" s="271">
        <f t="shared" si="61"/>
        <v>26.364316281532972</v>
      </c>
      <c r="Q372" s="272"/>
      <c r="R372" s="265">
        <f t="shared" si="62"/>
        <v>444.5</v>
      </c>
      <c r="S372" s="265">
        <v>0</v>
      </c>
      <c r="T372" s="273">
        <f t="shared" si="63"/>
        <v>0</v>
      </c>
      <c r="U372" s="274"/>
      <c r="V372" s="321"/>
      <c r="W372" s="357">
        <f t="shared" si="64"/>
        <v>0</v>
      </c>
      <c r="X372" s="138">
        <v>5432</v>
      </c>
      <c r="Y372" s="265" t="s">
        <v>355</v>
      </c>
      <c r="AA372" s="273">
        <v>0</v>
      </c>
      <c r="AD372" s="304">
        <f t="shared" si="65"/>
        <v>0</v>
      </c>
      <c r="AH372" s="380"/>
      <c r="AJ372" s="380"/>
    </row>
    <row r="373" spans="1:36" ht="18.600000000000001" hidden="1" x14ac:dyDescent="0.45">
      <c r="A373" s="276">
        <v>5439</v>
      </c>
      <c r="B373" s="277" t="s">
        <v>356</v>
      </c>
      <c r="C373" s="278">
        <v>3109</v>
      </c>
      <c r="D373" s="279">
        <v>71582.63</v>
      </c>
      <c r="E373" s="279">
        <v>0</v>
      </c>
      <c r="F373" s="279">
        <v>0</v>
      </c>
      <c r="G373" s="277">
        <v>0</v>
      </c>
      <c r="H373" s="277">
        <v>0</v>
      </c>
      <c r="I373" s="277">
        <v>0</v>
      </c>
      <c r="J373" s="277">
        <v>0</v>
      </c>
      <c r="K373" s="280">
        <f t="shared" si="60"/>
        <v>71582.63</v>
      </c>
      <c r="L373" s="245"/>
      <c r="M373" s="281">
        <v>5439</v>
      </c>
      <c r="N373" s="277" t="s">
        <v>1307</v>
      </c>
      <c r="O373" s="282">
        <v>4.7862971566470582</v>
      </c>
      <c r="P373" s="283">
        <f t="shared" si="61"/>
        <v>649.56267825584519</v>
      </c>
      <c r="Q373" s="284">
        <v>4</v>
      </c>
      <c r="R373" s="285">
        <f t="shared" si="62"/>
        <v>23.02</v>
      </c>
      <c r="S373" s="285">
        <v>0</v>
      </c>
      <c r="T373" s="273">
        <f t="shared" si="63"/>
        <v>0</v>
      </c>
      <c r="U373" s="274"/>
      <c r="V373" s="321"/>
      <c r="W373" s="357">
        <f t="shared" si="64"/>
        <v>0</v>
      </c>
      <c r="X373" s="138">
        <v>5439</v>
      </c>
      <c r="Y373" s="265" t="s">
        <v>356</v>
      </c>
      <c r="AA373" s="273">
        <v>0</v>
      </c>
      <c r="AD373" s="304">
        <f t="shared" si="65"/>
        <v>0</v>
      </c>
      <c r="AH373" s="380"/>
      <c r="AJ373" s="380"/>
    </row>
    <row r="374" spans="1:36" hidden="1" x14ac:dyDescent="0.45">
      <c r="A374" s="264">
        <v>5457</v>
      </c>
      <c r="B374" s="265" t="s">
        <v>357</v>
      </c>
      <c r="C374" s="266">
        <v>1120</v>
      </c>
      <c r="D374" s="267">
        <v>575026.66</v>
      </c>
      <c r="E374" s="267">
        <v>2541.5500000000002</v>
      </c>
      <c r="F374" s="267">
        <v>0</v>
      </c>
      <c r="G374" s="265">
        <v>0</v>
      </c>
      <c r="H374" s="265">
        <v>0</v>
      </c>
      <c r="I374" s="265">
        <v>0</v>
      </c>
      <c r="J374" s="265">
        <v>0</v>
      </c>
      <c r="K374" s="268">
        <f t="shared" si="60"/>
        <v>572485.11</v>
      </c>
      <c r="L374" s="245"/>
      <c r="M374" s="269">
        <v>5457</v>
      </c>
      <c r="N374" s="265" t="s">
        <v>1309</v>
      </c>
      <c r="O374" s="270">
        <v>196.86447677479973</v>
      </c>
      <c r="P374" s="271">
        <f t="shared" si="61"/>
        <v>5.6891929836646344</v>
      </c>
      <c r="Q374" s="272"/>
      <c r="R374" s="265">
        <f t="shared" si="62"/>
        <v>511.15</v>
      </c>
      <c r="S374" s="265">
        <v>0</v>
      </c>
      <c r="T374" s="273">
        <f t="shared" si="63"/>
        <v>0</v>
      </c>
      <c r="U374" s="274"/>
      <c r="V374" s="321"/>
      <c r="W374" s="357">
        <f t="shared" si="64"/>
        <v>0</v>
      </c>
      <c r="X374" s="138">
        <v>5457</v>
      </c>
      <c r="Y374" s="265" t="s">
        <v>357</v>
      </c>
      <c r="AA374" s="273">
        <v>0</v>
      </c>
      <c r="AD374" s="304">
        <f t="shared" si="65"/>
        <v>0</v>
      </c>
      <c r="AH374" s="380"/>
      <c r="AJ374" s="380"/>
    </row>
    <row r="375" spans="1:36" hidden="1" x14ac:dyDescent="0.45">
      <c r="A375" s="264">
        <v>2485</v>
      </c>
      <c r="B375" s="265" t="s">
        <v>164</v>
      </c>
      <c r="C375" s="266">
        <v>565</v>
      </c>
      <c r="D375" s="267">
        <v>318524.88</v>
      </c>
      <c r="E375" s="267">
        <v>0</v>
      </c>
      <c r="F375" s="267">
        <v>0</v>
      </c>
      <c r="G375" s="265">
        <v>0</v>
      </c>
      <c r="H375" s="265">
        <v>0</v>
      </c>
      <c r="I375" s="265">
        <v>0</v>
      </c>
      <c r="J375" s="265">
        <v>0</v>
      </c>
      <c r="K375" s="268">
        <f t="shared" si="60"/>
        <v>318524.88</v>
      </c>
      <c r="L375" s="245"/>
      <c r="M375" s="269">
        <v>2485</v>
      </c>
      <c r="N375" s="265" t="s">
        <v>1310</v>
      </c>
      <c r="O375" s="270">
        <v>60.085579188671922</v>
      </c>
      <c r="P375" s="271">
        <f t="shared" si="61"/>
        <v>9.4032546183148185</v>
      </c>
      <c r="Q375" s="272"/>
      <c r="R375" s="265">
        <f t="shared" si="62"/>
        <v>563.76</v>
      </c>
      <c r="S375" s="265">
        <v>0</v>
      </c>
      <c r="T375" s="273">
        <f t="shared" si="63"/>
        <v>0</v>
      </c>
      <c r="U375" s="274"/>
      <c r="V375" s="321"/>
      <c r="W375" s="357">
        <f t="shared" si="64"/>
        <v>0</v>
      </c>
      <c r="X375" s="138">
        <v>2485</v>
      </c>
      <c r="Y375" s="265" t="s">
        <v>164</v>
      </c>
      <c r="AA375" s="273">
        <v>0</v>
      </c>
      <c r="AD375" s="304">
        <f t="shared" si="65"/>
        <v>0</v>
      </c>
      <c r="AH375" s="380"/>
      <c r="AJ375" s="380"/>
    </row>
    <row r="376" spans="1:36" hidden="1" x14ac:dyDescent="0.45">
      <c r="A376" s="264">
        <v>5460</v>
      </c>
      <c r="B376" s="265" t="s">
        <v>358</v>
      </c>
      <c r="C376" s="266">
        <v>2935</v>
      </c>
      <c r="D376" s="267">
        <v>1080688.58</v>
      </c>
      <c r="E376" s="267">
        <v>0</v>
      </c>
      <c r="F376" s="267">
        <v>0</v>
      </c>
      <c r="G376" s="265">
        <v>0</v>
      </c>
      <c r="H376" s="265">
        <v>0</v>
      </c>
      <c r="I376" s="265">
        <v>0</v>
      </c>
      <c r="J376" s="265">
        <v>0</v>
      </c>
      <c r="K376" s="268">
        <f t="shared" si="60"/>
        <v>1080688.58</v>
      </c>
      <c r="L376" s="245"/>
      <c r="M376" s="269">
        <v>5460</v>
      </c>
      <c r="N376" s="265" t="s">
        <v>1311</v>
      </c>
      <c r="O376" s="270">
        <v>283.3227031075665</v>
      </c>
      <c r="P376" s="271">
        <f t="shared" si="61"/>
        <v>10.359212190933022</v>
      </c>
      <c r="Q376" s="272"/>
      <c r="R376" s="265">
        <f t="shared" si="62"/>
        <v>368.21</v>
      </c>
      <c r="S376" s="265">
        <v>0</v>
      </c>
      <c r="T376" s="273">
        <f t="shared" si="63"/>
        <v>0</v>
      </c>
      <c r="U376" s="274"/>
      <c r="V376" s="321"/>
      <c r="W376" s="357">
        <f t="shared" si="64"/>
        <v>0</v>
      </c>
      <c r="X376" s="138">
        <v>5460</v>
      </c>
      <c r="Y376" s="265" t="s">
        <v>358</v>
      </c>
      <c r="AA376" s="273">
        <v>0</v>
      </c>
      <c r="AD376" s="304">
        <f t="shared" si="65"/>
        <v>0</v>
      </c>
      <c r="AH376" s="380"/>
      <c r="AJ376" s="380"/>
    </row>
    <row r="377" spans="1:36" hidden="1" x14ac:dyDescent="0.45">
      <c r="A377" s="264">
        <v>5467</v>
      </c>
      <c r="B377" s="265" t="s">
        <v>359</v>
      </c>
      <c r="C377" s="266">
        <v>809</v>
      </c>
      <c r="D377" s="267">
        <v>376148.82</v>
      </c>
      <c r="E377" s="267">
        <v>0</v>
      </c>
      <c r="F377" s="267">
        <v>0</v>
      </c>
      <c r="G377" s="265">
        <v>0</v>
      </c>
      <c r="H377" s="265">
        <v>0</v>
      </c>
      <c r="I377" s="265">
        <v>0</v>
      </c>
      <c r="J377" s="265">
        <v>0</v>
      </c>
      <c r="K377" s="268">
        <f t="shared" si="60"/>
        <v>376148.82</v>
      </c>
      <c r="L377" s="245"/>
      <c r="M377" s="269">
        <v>5467</v>
      </c>
      <c r="N377" s="265" t="s">
        <v>1312</v>
      </c>
      <c r="O377" s="270">
        <v>80.56465148785631</v>
      </c>
      <c r="P377" s="271">
        <f t="shared" si="61"/>
        <v>10.041624770411158</v>
      </c>
      <c r="Q377" s="272"/>
      <c r="R377" s="265">
        <f t="shared" si="62"/>
        <v>464.96</v>
      </c>
      <c r="S377" s="265">
        <v>0</v>
      </c>
      <c r="T377" s="273">
        <f t="shared" si="63"/>
        <v>0</v>
      </c>
      <c r="U377" s="274"/>
      <c r="V377" s="321"/>
      <c r="W377" s="357">
        <f t="shared" si="64"/>
        <v>0</v>
      </c>
      <c r="X377" s="138">
        <v>5467</v>
      </c>
      <c r="Y377" s="265" t="s">
        <v>359</v>
      </c>
      <c r="AA377" s="273">
        <v>0</v>
      </c>
      <c r="AD377" s="304">
        <f t="shared" si="65"/>
        <v>0</v>
      </c>
      <c r="AH377" s="380"/>
      <c r="AJ377" s="380"/>
    </row>
    <row r="378" spans="1:36" hidden="1" x14ac:dyDescent="0.45">
      <c r="A378" s="264">
        <v>5593</v>
      </c>
      <c r="B378" s="265" t="s">
        <v>363</v>
      </c>
      <c r="C378" s="266">
        <v>1095</v>
      </c>
      <c r="D378" s="267">
        <v>479903.5</v>
      </c>
      <c r="E378" s="267">
        <v>0</v>
      </c>
      <c r="F378" s="267">
        <v>8457.0300000000007</v>
      </c>
      <c r="G378" s="265">
        <v>0</v>
      </c>
      <c r="H378" s="265">
        <v>0</v>
      </c>
      <c r="I378" s="265">
        <v>0</v>
      </c>
      <c r="J378" s="265">
        <v>0</v>
      </c>
      <c r="K378" s="268">
        <f t="shared" si="60"/>
        <v>471446.47</v>
      </c>
      <c r="L378" s="245"/>
      <c r="M378" s="269">
        <v>5593</v>
      </c>
      <c r="N378" s="265" t="s">
        <v>1315</v>
      </c>
      <c r="O378" s="270">
        <v>182.03919818368658</v>
      </c>
      <c r="P378" s="271">
        <f t="shared" si="61"/>
        <v>6.0151879975602327</v>
      </c>
      <c r="Q378" s="272"/>
      <c r="R378" s="265">
        <f t="shared" si="62"/>
        <v>430.54</v>
      </c>
      <c r="S378" s="265">
        <v>0</v>
      </c>
      <c r="T378" s="273">
        <f t="shared" si="63"/>
        <v>0</v>
      </c>
      <c r="U378" s="274"/>
      <c r="V378" s="321"/>
      <c r="W378" s="357">
        <f t="shared" si="64"/>
        <v>0</v>
      </c>
      <c r="X378" s="138">
        <v>5593</v>
      </c>
      <c r="Y378" s="265" t="s">
        <v>363</v>
      </c>
      <c r="AA378" s="273">
        <v>0</v>
      </c>
      <c r="AD378" s="304">
        <f t="shared" si="65"/>
        <v>0</v>
      </c>
      <c r="AH378" s="380"/>
      <c r="AJ378" s="380"/>
    </row>
    <row r="379" spans="1:36" hidden="1" x14ac:dyDescent="0.45">
      <c r="A379" s="264">
        <v>5614</v>
      </c>
      <c r="B379" s="265" t="s">
        <v>365</v>
      </c>
      <c r="C379" s="266">
        <v>245</v>
      </c>
      <c r="D379" s="267">
        <v>76739.97</v>
      </c>
      <c r="E379" s="267">
        <v>0</v>
      </c>
      <c r="F379" s="267">
        <v>0</v>
      </c>
      <c r="G379" s="265">
        <v>0</v>
      </c>
      <c r="H379" s="265">
        <v>0</v>
      </c>
      <c r="I379" s="265">
        <v>0</v>
      </c>
      <c r="J379" s="265">
        <v>0</v>
      </c>
      <c r="K379" s="268">
        <f t="shared" si="60"/>
        <v>76739.97</v>
      </c>
      <c r="L379" s="245"/>
      <c r="M379" s="269">
        <v>5614</v>
      </c>
      <c r="N379" s="265" t="s">
        <v>1317</v>
      </c>
      <c r="O379" s="270">
        <v>61.619889127243056</v>
      </c>
      <c r="P379" s="271">
        <f t="shared" si="61"/>
        <v>3.9759889780730213</v>
      </c>
      <c r="Q379" s="272"/>
      <c r="R379" s="265">
        <f t="shared" si="62"/>
        <v>313.22000000000003</v>
      </c>
      <c r="S379" s="265">
        <v>0</v>
      </c>
      <c r="T379" s="273">
        <f t="shared" si="63"/>
        <v>0</v>
      </c>
      <c r="U379" s="274"/>
      <c r="V379" s="321"/>
      <c r="W379" s="357">
        <f t="shared" si="64"/>
        <v>0</v>
      </c>
      <c r="X379" s="138">
        <v>5614</v>
      </c>
      <c r="Y379" s="265" t="s">
        <v>365</v>
      </c>
      <c r="AA379" s="273">
        <v>0</v>
      </c>
      <c r="AD379" s="304">
        <f t="shared" si="65"/>
        <v>0</v>
      </c>
      <c r="AH379" s="380"/>
      <c r="AJ379" s="380"/>
    </row>
    <row r="380" spans="1:36" hidden="1" x14ac:dyDescent="0.45">
      <c r="A380" s="264">
        <v>3542</v>
      </c>
      <c r="B380" s="265" t="s">
        <v>238</v>
      </c>
      <c r="C380" s="266">
        <v>280</v>
      </c>
      <c r="D380" s="267">
        <v>114298.91</v>
      </c>
      <c r="E380" s="267">
        <v>421.08</v>
      </c>
      <c r="F380" s="267">
        <v>0</v>
      </c>
      <c r="G380" s="265">
        <v>0</v>
      </c>
      <c r="H380" s="265">
        <v>0</v>
      </c>
      <c r="I380" s="265">
        <v>0</v>
      </c>
      <c r="J380" s="265">
        <v>0</v>
      </c>
      <c r="K380" s="268">
        <f t="shared" si="60"/>
        <v>113877.83</v>
      </c>
      <c r="L380" s="245"/>
      <c r="M380" s="269">
        <v>3542</v>
      </c>
      <c r="N380" s="265" t="s">
        <v>1318</v>
      </c>
      <c r="O380" s="270">
        <v>10.16</v>
      </c>
      <c r="P380" s="271">
        <f t="shared" si="61"/>
        <v>27.559055118110237</v>
      </c>
      <c r="Q380" s="272"/>
      <c r="R380" s="265">
        <f t="shared" si="62"/>
        <v>406.71</v>
      </c>
      <c r="S380" s="265">
        <v>0</v>
      </c>
      <c r="T380" s="273">
        <f t="shared" si="63"/>
        <v>0</v>
      </c>
      <c r="U380" s="274"/>
      <c r="V380" s="321"/>
      <c r="W380" s="357">
        <f t="shared" si="64"/>
        <v>0</v>
      </c>
      <c r="X380" s="138">
        <v>3542</v>
      </c>
      <c r="Y380" s="265" t="s">
        <v>238</v>
      </c>
      <c r="AA380" s="273">
        <v>0</v>
      </c>
      <c r="AD380" s="304">
        <f t="shared" si="65"/>
        <v>0</v>
      </c>
      <c r="AH380" s="380"/>
      <c r="AJ380" s="380"/>
    </row>
    <row r="381" spans="1:36" hidden="1" x14ac:dyDescent="0.45">
      <c r="A381" s="264">
        <v>5621</v>
      </c>
      <c r="B381" s="265" t="s">
        <v>366</v>
      </c>
      <c r="C381" s="266">
        <v>3234</v>
      </c>
      <c r="D381" s="267">
        <v>1101243.95</v>
      </c>
      <c r="E381" s="267">
        <v>0</v>
      </c>
      <c r="F381" s="267">
        <v>0</v>
      </c>
      <c r="G381" s="265">
        <v>15236.26</v>
      </c>
      <c r="H381" s="265">
        <v>0</v>
      </c>
      <c r="I381" s="265">
        <v>0</v>
      </c>
      <c r="J381" s="265">
        <v>0</v>
      </c>
      <c r="K381" s="268">
        <f t="shared" si="60"/>
        <v>1086007.69</v>
      </c>
      <c r="L381" s="245"/>
      <c r="M381" s="269">
        <v>5621</v>
      </c>
      <c r="N381" s="265" t="s">
        <v>1319</v>
      </c>
      <c r="O381" s="270">
        <v>113.76136933946026</v>
      </c>
      <c r="P381" s="271">
        <f t="shared" si="61"/>
        <v>28.427927852642561</v>
      </c>
      <c r="Q381" s="272"/>
      <c r="R381" s="265">
        <f t="shared" si="62"/>
        <v>335.81</v>
      </c>
      <c r="S381" s="265">
        <v>0</v>
      </c>
      <c r="T381" s="273">
        <f t="shared" si="63"/>
        <v>0</v>
      </c>
      <c r="U381" s="274"/>
      <c r="V381" s="321"/>
      <c r="W381" s="357">
        <f t="shared" si="64"/>
        <v>0</v>
      </c>
      <c r="X381" s="138">
        <v>5621</v>
      </c>
      <c r="Y381" s="265" t="s">
        <v>366</v>
      </c>
      <c r="AA381" s="273">
        <v>0</v>
      </c>
      <c r="AD381" s="304">
        <f t="shared" si="65"/>
        <v>0</v>
      </c>
      <c r="AH381" s="380"/>
      <c r="AJ381" s="380"/>
    </row>
    <row r="382" spans="1:36" ht="18.600000000000001" hidden="1" x14ac:dyDescent="0.45">
      <c r="A382" s="276">
        <v>5642</v>
      </c>
      <c r="B382" s="277" t="s">
        <v>368</v>
      </c>
      <c r="C382" s="278">
        <v>1115</v>
      </c>
      <c r="D382" s="279">
        <v>370966.63</v>
      </c>
      <c r="E382" s="279">
        <v>0</v>
      </c>
      <c r="F382" s="279">
        <v>0</v>
      </c>
      <c r="G382" s="277">
        <v>0</v>
      </c>
      <c r="H382" s="277">
        <v>0</v>
      </c>
      <c r="I382" s="277">
        <v>0</v>
      </c>
      <c r="J382" s="277">
        <v>0</v>
      </c>
      <c r="K382" s="280">
        <f t="shared" si="60"/>
        <v>370966.63</v>
      </c>
      <c r="L382" s="245"/>
      <c r="M382" s="281">
        <v>5642</v>
      </c>
      <c r="N382" s="277" t="s">
        <v>1321</v>
      </c>
      <c r="O382" s="282">
        <v>10.096783645599903</v>
      </c>
      <c r="P382" s="283">
        <f t="shared" si="61"/>
        <v>110.43120652445673</v>
      </c>
      <c r="Q382" s="284">
        <v>40</v>
      </c>
      <c r="R382" s="285">
        <f t="shared" si="62"/>
        <v>332.71</v>
      </c>
      <c r="S382" s="285">
        <v>0</v>
      </c>
      <c r="T382" s="273">
        <f t="shared" si="63"/>
        <v>0</v>
      </c>
      <c r="U382" s="274"/>
      <c r="V382" s="321"/>
      <c r="W382" s="357">
        <f t="shared" si="64"/>
        <v>0</v>
      </c>
      <c r="X382" s="138">
        <v>5642</v>
      </c>
      <c r="Y382" s="265" t="s">
        <v>368</v>
      </c>
      <c r="AA382" s="273">
        <v>0</v>
      </c>
      <c r="AD382" s="304">
        <f t="shared" si="65"/>
        <v>0</v>
      </c>
      <c r="AH382" s="380"/>
      <c r="AJ382" s="380"/>
    </row>
    <row r="383" spans="1:36" ht="18.600000000000001" hidden="1" x14ac:dyDescent="0.45">
      <c r="A383" s="276">
        <v>5656</v>
      </c>
      <c r="B383" s="277" t="s">
        <v>369</v>
      </c>
      <c r="C383" s="278">
        <v>8185</v>
      </c>
      <c r="D383" s="279">
        <v>3117573.61</v>
      </c>
      <c r="E383" s="279">
        <v>0</v>
      </c>
      <c r="F383" s="279">
        <v>0</v>
      </c>
      <c r="G383" s="277">
        <v>0</v>
      </c>
      <c r="H383" s="277">
        <v>0</v>
      </c>
      <c r="I383" s="277">
        <v>0</v>
      </c>
      <c r="J383" s="277">
        <v>0</v>
      </c>
      <c r="K383" s="280">
        <f t="shared" si="60"/>
        <v>3117573.61</v>
      </c>
      <c r="L383" s="245"/>
      <c r="M383" s="281">
        <v>5656</v>
      </c>
      <c r="N383" s="277" t="s">
        <v>1322</v>
      </c>
      <c r="O383" s="282">
        <v>79.267364130378212</v>
      </c>
      <c r="P383" s="283">
        <f t="shared" si="61"/>
        <v>103.25813264759744</v>
      </c>
      <c r="Q383" s="284">
        <v>42</v>
      </c>
      <c r="R383" s="285">
        <f t="shared" si="62"/>
        <v>380.89</v>
      </c>
      <c r="S383" s="285">
        <v>0</v>
      </c>
      <c r="T383" s="273">
        <f t="shared" si="63"/>
        <v>0</v>
      </c>
      <c r="U383" s="274"/>
      <c r="V383" s="321"/>
      <c r="W383" s="357">
        <f t="shared" si="64"/>
        <v>0</v>
      </c>
      <c r="X383" s="138">
        <v>5656</v>
      </c>
      <c r="Y383" s="265" t="s">
        <v>369</v>
      </c>
      <c r="AA383" s="273">
        <v>0</v>
      </c>
      <c r="AD383" s="304">
        <f t="shared" si="65"/>
        <v>0</v>
      </c>
      <c r="AH383" s="380"/>
      <c r="AJ383" s="380"/>
    </row>
    <row r="384" spans="1:36" hidden="1" x14ac:dyDescent="0.45">
      <c r="A384" s="264">
        <v>5663</v>
      </c>
      <c r="B384" s="265" t="s">
        <v>370</v>
      </c>
      <c r="C384" s="266">
        <v>4720</v>
      </c>
      <c r="D384" s="267">
        <v>2063282.59</v>
      </c>
      <c r="E384" s="267">
        <v>0</v>
      </c>
      <c r="F384" s="267">
        <v>0</v>
      </c>
      <c r="G384" s="265">
        <v>0</v>
      </c>
      <c r="H384" s="265">
        <v>0</v>
      </c>
      <c r="I384" s="265">
        <v>0</v>
      </c>
      <c r="J384" s="265">
        <v>0</v>
      </c>
      <c r="K384" s="268">
        <f t="shared" si="60"/>
        <v>2063282.59</v>
      </c>
      <c r="L384" s="245"/>
      <c r="M384" s="269">
        <v>5663</v>
      </c>
      <c r="N384" s="265" t="s">
        <v>1323</v>
      </c>
      <c r="O384" s="270">
        <v>400.7918883410116</v>
      </c>
      <c r="P384" s="271">
        <f t="shared" si="61"/>
        <v>11.776685450240484</v>
      </c>
      <c r="Q384" s="272"/>
      <c r="R384" s="265">
        <f t="shared" si="62"/>
        <v>437.14</v>
      </c>
      <c r="S384" s="265">
        <v>0</v>
      </c>
      <c r="T384" s="273">
        <f t="shared" si="63"/>
        <v>0</v>
      </c>
      <c r="U384" s="274"/>
      <c r="V384" s="321"/>
      <c r="W384" s="357">
        <f t="shared" si="64"/>
        <v>0</v>
      </c>
      <c r="X384" s="138">
        <v>5663</v>
      </c>
      <c r="Y384" s="265" t="s">
        <v>370</v>
      </c>
      <c r="AA384" s="273">
        <v>0</v>
      </c>
      <c r="AD384" s="304">
        <f t="shared" si="65"/>
        <v>0</v>
      </c>
      <c r="AH384" s="380"/>
      <c r="AJ384" s="380"/>
    </row>
    <row r="385" spans="1:36" ht="18.600000000000001" hidden="1" x14ac:dyDescent="0.45">
      <c r="A385" s="276">
        <v>3510</v>
      </c>
      <c r="B385" s="277" t="s">
        <v>235</v>
      </c>
      <c r="C385" s="278">
        <v>507</v>
      </c>
      <c r="D385" s="279">
        <v>139649.65</v>
      </c>
      <c r="E385" s="279">
        <v>0</v>
      </c>
      <c r="F385" s="279">
        <v>0</v>
      </c>
      <c r="G385" s="277">
        <v>0</v>
      </c>
      <c r="H385" s="277">
        <v>0</v>
      </c>
      <c r="I385" s="277">
        <v>0</v>
      </c>
      <c r="J385" s="277">
        <v>0</v>
      </c>
      <c r="K385" s="280">
        <f t="shared" si="60"/>
        <v>139649.65</v>
      </c>
      <c r="L385" s="245"/>
      <c r="M385" s="281">
        <v>3510</v>
      </c>
      <c r="N385" s="277" t="s">
        <v>1325</v>
      </c>
      <c r="O385" s="282">
        <v>5.76</v>
      </c>
      <c r="P385" s="283">
        <f t="shared" si="61"/>
        <v>88.020833333333343</v>
      </c>
      <c r="Q385" s="284">
        <v>48</v>
      </c>
      <c r="R385" s="285">
        <f t="shared" si="62"/>
        <v>275.44</v>
      </c>
      <c r="S385" s="285">
        <v>0</v>
      </c>
      <c r="T385" s="273">
        <f t="shared" si="63"/>
        <v>0</v>
      </c>
      <c r="U385" s="274"/>
      <c r="V385" s="321"/>
      <c r="W385" s="357">
        <f t="shared" si="64"/>
        <v>0</v>
      </c>
      <c r="X385" s="138">
        <v>3510</v>
      </c>
      <c r="Y385" s="265" t="s">
        <v>235</v>
      </c>
      <c r="AA385" s="273">
        <v>0</v>
      </c>
      <c r="AD385" s="304">
        <f t="shared" si="65"/>
        <v>0</v>
      </c>
      <c r="AH385" s="380"/>
      <c r="AJ385" s="380"/>
    </row>
    <row r="386" spans="1:36" hidden="1" x14ac:dyDescent="0.45">
      <c r="A386" s="264">
        <v>5740</v>
      </c>
      <c r="B386" s="265" t="s">
        <v>374</v>
      </c>
      <c r="C386" s="266">
        <v>258</v>
      </c>
      <c r="D386" s="267">
        <v>112703.31</v>
      </c>
      <c r="E386" s="267">
        <v>0</v>
      </c>
      <c r="F386" s="267">
        <v>0</v>
      </c>
      <c r="G386" s="265">
        <v>0</v>
      </c>
      <c r="H386" s="265">
        <v>0</v>
      </c>
      <c r="I386" s="265">
        <v>0</v>
      </c>
      <c r="J386" s="265">
        <v>0</v>
      </c>
      <c r="K386" s="268">
        <f t="shared" si="60"/>
        <v>112703.31</v>
      </c>
      <c r="L386" s="245"/>
      <c r="M386" s="269">
        <v>5740</v>
      </c>
      <c r="N386" s="265" t="s">
        <v>1328</v>
      </c>
      <c r="O386" s="270">
        <v>96.94364579738594</v>
      </c>
      <c r="P386" s="271">
        <f t="shared" si="61"/>
        <v>2.6613399762087027</v>
      </c>
      <c r="Q386" s="272"/>
      <c r="R386" s="265">
        <f t="shared" si="62"/>
        <v>436.83</v>
      </c>
      <c r="S386" s="265">
        <v>0</v>
      </c>
      <c r="T386" s="273">
        <f t="shared" si="63"/>
        <v>0</v>
      </c>
      <c r="U386" s="274"/>
      <c r="V386" s="321"/>
      <c r="W386" s="357">
        <f t="shared" si="64"/>
        <v>0</v>
      </c>
      <c r="X386" s="138">
        <v>5740</v>
      </c>
      <c r="Y386" s="265" t="s">
        <v>374</v>
      </c>
      <c r="AA386" s="273">
        <v>0</v>
      </c>
      <c r="AD386" s="304">
        <f t="shared" si="65"/>
        <v>0</v>
      </c>
      <c r="AH386" s="380"/>
      <c r="AJ386" s="380"/>
    </row>
    <row r="387" spans="1:36" hidden="1" x14ac:dyDescent="0.45">
      <c r="A387" s="264">
        <v>126</v>
      </c>
      <c r="B387" s="265" t="s">
        <v>21</v>
      </c>
      <c r="C387" s="266">
        <v>982</v>
      </c>
      <c r="D387" s="267">
        <v>495300.59</v>
      </c>
      <c r="E387" s="267">
        <v>0</v>
      </c>
      <c r="F387" s="267">
        <v>0</v>
      </c>
      <c r="G387" s="265">
        <v>0</v>
      </c>
      <c r="H387" s="265">
        <v>0</v>
      </c>
      <c r="I387" s="265">
        <v>0</v>
      </c>
      <c r="J387" s="265">
        <v>0</v>
      </c>
      <c r="K387" s="268">
        <f t="shared" si="60"/>
        <v>495300.59</v>
      </c>
      <c r="L387" s="245"/>
      <c r="M387" s="269">
        <v>126</v>
      </c>
      <c r="N387" s="265" t="s">
        <v>1331</v>
      </c>
      <c r="O387" s="270">
        <v>99.987622586803496</v>
      </c>
      <c r="P387" s="271">
        <f t="shared" si="61"/>
        <v>9.8212156124372711</v>
      </c>
      <c r="Q387" s="272"/>
      <c r="R387" s="265">
        <f t="shared" si="62"/>
        <v>504.38</v>
      </c>
      <c r="S387" s="265">
        <v>0</v>
      </c>
      <c r="T387" s="273">
        <f t="shared" si="63"/>
        <v>0</v>
      </c>
      <c r="U387" s="274"/>
      <c r="V387" s="321"/>
      <c r="W387" s="357">
        <f t="shared" si="64"/>
        <v>0</v>
      </c>
      <c r="X387" s="138">
        <v>126</v>
      </c>
      <c r="Y387" s="265" t="s">
        <v>21</v>
      </c>
      <c r="AA387" s="273">
        <v>0</v>
      </c>
      <c r="AD387" s="304">
        <f t="shared" si="65"/>
        <v>0</v>
      </c>
      <c r="AH387" s="380"/>
      <c r="AJ387" s="380"/>
    </row>
    <row r="388" spans="1:36" hidden="1" x14ac:dyDescent="0.45">
      <c r="A388" s="264">
        <v>5810</v>
      </c>
      <c r="B388" s="265" t="s">
        <v>379</v>
      </c>
      <c r="C388" s="266">
        <v>466</v>
      </c>
      <c r="D388" s="267">
        <v>280167.21000000002</v>
      </c>
      <c r="E388" s="267">
        <v>0</v>
      </c>
      <c r="F388" s="267">
        <v>0</v>
      </c>
      <c r="G388" s="265">
        <v>0</v>
      </c>
      <c r="H388" s="265">
        <v>0</v>
      </c>
      <c r="I388" s="265">
        <v>0</v>
      </c>
      <c r="J388" s="265">
        <v>0</v>
      </c>
      <c r="K388" s="268">
        <f t="shared" si="60"/>
        <v>280167.21000000002</v>
      </c>
      <c r="L388" s="245"/>
      <c r="M388" s="269">
        <v>5810</v>
      </c>
      <c r="N388" s="265" t="s">
        <v>1334</v>
      </c>
      <c r="O388" s="270">
        <v>112.97681066486024</v>
      </c>
      <c r="P388" s="271">
        <f t="shared" si="61"/>
        <v>4.1247402653484748</v>
      </c>
      <c r="Q388" s="272"/>
      <c r="R388" s="265">
        <f t="shared" si="62"/>
        <v>601.22</v>
      </c>
      <c r="S388" s="265">
        <v>0</v>
      </c>
      <c r="T388" s="273">
        <f t="shared" si="63"/>
        <v>0</v>
      </c>
      <c r="U388" s="274"/>
      <c r="V388" s="321"/>
      <c r="W388" s="357">
        <f t="shared" si="64"/>
        <v>0</v>
      </c>
      <c r="X388" s="138">
        <v>5810</v>
      </c>
      <c r="Y388" s="265" t="s">
        <v>379</v>
      </c>
      <c r="AA388" s="273">
        <v>0</v>
      </c>
      <c r="AD388" s="304">
        <f t="shared" si="65"/>
        <v>0</v>
      </c>
      <c r="AH388" s="380"/>
      <c r="AJ388" s="380"/>
    </row>
    <row r="389" spans="1:36" ht="18.600000000000001" hidden="1" x14ac:dyDescent="0.45">
      <c r="A389" s="276">
        <v>5817</v>
      </c>
      <c r="B389" s="277" t="s">
        <v>380</v>
      </c>
      <c r="C389" s="278">
        <v>471</v>
      </c>
      <c r="D389" s="279">
        <v>161489.04</v>
      </c>
      <c r="E389" s="279">
        <v>0</v>
      </c>
      <c r="F389" s="279">
        <v>0</v>
      </c>
      <c r="G389" s="277">
        <v>0</v>
      </c>
      <c r="H389" s="277">
        <v>0</v>
      </c>
      <c r="I389" s="277">
        <v>0</v>
      </c>
      <c r="J389" s="277">
        <v>0</v>
      </c>
      <c r="K389" s="280">
        <f t="shared" ref="K389:K426" si="66">D389-E389-F389-G389-I389-J389</f>
        <v>161489.04</v>
      </c>
      <c r="L389" s="245"/>
      <c r="M389" s="281">
        <v>5817</v>
      </c>
      <c r="N389" s="277" t="s">
        <v>1335</v>
      </c>
      <c r="O389" s="282">
        <v>4.25</v>
      </c>
      <c r="P389" s="283">
        <f t="shared" ref="P389:P426" si="67">C389/O389</f>
        <v>110.82352941176471</v>
      </c>
      <c r="Q389" s="284">
        <v>39</v>
      </c>
      <c r="R389" s="285">
        <f t="shared" ref="R389:R426" si="68">ROUND((K389/C389),2)</f>
        <v>342.86</v>
      </c>
      <c r="S389" s="285">
        <v>0</v>
      </c>
      <c r="T389" s="273">
        <f t="shared" ref="T389:T426" si="69">S389*C389</f>
        <v>0</v>
      </c>
      <c r="U389" s="274"/>
      <c r="V389" s="321"/>
      <c r="W389" s="357">
        <f t="shared" si="64"/>
        <v>0</v>
      </c>
      <c r="X389" s="138">
        <v>5817</v>
      </c>
      <c r="Y389" s="265" t="s">
        <v>380</v>
      </c>
      <c r="AA389" s="273">
        <v>0</v>
      </c>
      <c r="AD389" s="304">
        <f t="shared" si="65"/>
        <v>0</v>
      </c>
      <c r="AH389" s="380"/>
      <c r="AJ389" s="380"/>
    </row>
    <row r="390" spans="1:36" ht="18.600000000000001" hidden="1" x14ac:dyDescent="0.45">
      <c r="A390" s="276">
        <v>5824</v>
      </c>
      <c r="B390" s="277" t="s">
        <v>381</v>
      </c>
      <c r="C390" s="278">
        <v>1804</v>
      </c>
      <c r="D390" s="279">
        <v>727524.48</v>
      </c>
      <c r="E390" s="279">
        <v>0</v>
      </c>
      <c r="F390" s="279">
        <v>524.05999999999995</v>
      </c>
      <c r="G390" s="277">
        <v>0</v>
      </c>
      <c r="H390" s="277">
        <v>0</v>
      </c>
      <c r="I390" s="277">
        <v>0</v>
      </c>
      <c r="J390" s="277">
        <v>0</v>
      </c>
      <c r="K390" s="280">
        <f t="shared" si="66"/>
        <v>727000.41999999993</v>
      </c>
      <c r="L390" s="245"/>
      <c r="M390" s="281">
        <v>5824</v>
      </c>
      <c r="N390" s="277" t="s">
        <v>1336</v>
      </c>
      <c r="O390" s="282">
        <v>27.706450952039159</v>
      </c>
      <c r="P390" s="283">
        <f t="shared" si="67"/>
        <v>65.111190282825731</v>
      </c>
      <c r="Q390" s="284">
        <v>63</v>
      </c>
      <c r="R390" s="285">
        <f t="shared" si="68"/>
        <v>402.99</v>
      </c>
      <c r="S390" s="285">
        <v>0</v>
      </c>
      <c r="T390" s="273">
        <f t="shared" si="69"/>
        <v>0</v>
      </c>
      <c r="U390" s="274"/>
      <c r="V390" s="321"/>
      <c r="W390" s="357">
        <f t="shared" ref="W390:W426" si="70">M390-X390</f>
        <v>0</v>
      </c>
      <c r="X390" s="138">
        <v>5824</v>
      </c>
      <c r="Y390" s="265" t="s">
        <v>381</v>
      </c>
      <c r="AA390" s="273">
        <v>0</v>
      </c>
      <c r="AD390" s="304">
        <f t="shared" si="65"/>
        <v>0</v>
      </c>
      <c r="AH390" s="380"/>
      <c r="AJ390" s="380"/>
    </row>
    <row r="391" spans="1:36" ht="18.600000000000001" hidden="1" x14ac:dyDescent="0.45">
      <c r="A391" s="276">
        <v>5859</v>
      </c>
      <c r="B391" s="277" t="s">
        <v>383</v>
      </c>
      <c r="C391" s="278">
        <v>679</v>
      </c>
      <c r="D391" s="279">
        <v>133831.10999999999</v>
      </c>
      <c r="E391" s="279">
        <v>0</v>
      </c>
      <c r="F391" s="279">
        <v>0</v>
      </c>
      <c r="G391" s="277">
        <v>0</v>
      </c>
      <c r="H391" s="277">
        <v>0</v>
      </c>
      <c r="I391" s="277">
        <v>0</v>
      </c>
      <c r="J391" s="277">
        <v>0</v>
      </c>
      <c r="K391" s="280">
        <f t="shared" si="66"/>
        <v>133831.10999999999</v>
      </c>
      <c r="L391" s="245"/>
      <c r="M391" s="281">
        <v>5859</v>
      </c>
      <c r="N391" s="277" t="s">
        <v>1337</v>
      </c>
      <c r="O391" s="282">
        <v>12.25</v>
      </c>
      <c r="P391" s="283">
        <f t="shared" si="67"/>
        <v>55.428571428571431</v>
      </c>
      <c r="Q391" s="284">
        <v>71</v>
      </c>
      <c r="R391" s="285">
        <f t="shared" si="68"/>
        <v>197.1</v>
      </c>
      <c r="S391" s="285">
        <v>0</v>
      </c>
      <c r="T391" s="273">
        <f t="shared" si="69"/>
        <v>0</v>
      </c>
      <c r="U391" s="274"/>
      <c r="V391" s="321"/>
      <c r="W391" s="357">
        <f t="shared" si="70"/>
        <v>0</v>
      </c>
      <c r="X391" s="138">
        <v>5859</v>
      </c>
      <c r="Y391" s="265" t="s">
        <v>383</v>
      </c>
      <c r="AA391" s="273">
        <v>0</v>
      </c>
      <c r="AD391" s="304">
        <f t="shared" si="65"/>
        <v>0</v>
      </c>
      <c r="AH391" s="380"/>
      <c r="AJ391" s="380"/>
    </row>
    <row r="392" spans="1:36" hidden="1" x14ac:dyDescent="0.45">
      <c r="A392" s="264">
        <v>5852</v>
      </c>
      <c r="B392" s="265" t="s">
        <v>382</v>
      </c>
      <c r="C392" s="266">
        <v>766</v>
      </c>
      <c r="D392" s="267">
        <v>348041.01</v>
      </c>
      <c r="E392" s="267">
        <v>3400</v>
      </c>
      <c r="F392" s="267">
        <v>0</v>
      </c>
      <c r="G392" s="265">
        <v>0</v>
      </c>
      <c r="H392" s="265">
        <v>0</v>
      </c>
      <c r="I392" s="265">
        <v>0</v>
      </c>
      <c r="J392" s="265">
        <v>0</v>
      </c>
      <c r="K392" s="268">
        <f t="shared" si="66"/>
        <v>344641.01</v>
      </c>
      <c r="L392" s="245"/>
      <c r="M392" s="269">
        <v>5852</v>
      </c>
      <c r="N392" s="265" t="s">
        <v>1338</v>
      </c>
      <c r="O392" s="270">
        <v>85.51</v>
      </c>
      <c r="P392" s="271">
        <f t="shared" si="67"/>
        <v>8.9580166062448825</v>
      </c>
      <c r="Q392" s="272"/>
      <c r="R392" s="265">
        <f t="shared" si="68"/>
        <v>449.92</v>
      </c>
      <c r="S392" s="265">
        <v>0</v>
      </c>
      <c r="T392" s="273">
        <f t="shared" si="69"/>
        <v>0</v>
      </c>
      <c r="U392" s="274"/>
      <c r="V392" s="321"/>
      <c r="W392" s="357">
        <f t="shared" si="70"/>
        <v>0</v>
      </c>
      <c r="X392" s="138">
        <v>5852</v>
      </c>
      <c r="Y392" s="265" t="s">
        <v>382</v>
      </c>
      <c r="AA392" s="273">
        <v>0</v>
      </c>
      <c r="AD392" s="304">
        <f t="shared" si="65"/>
        <v>0</v>
      </c>
      <c r="AH392" s="380"/>
      <c r="AJ392" s="380"/>
    </row>
    <row r="393" spans="1:36" ht="18.600000000000001" hidden="1" x14ac:dyDescent="0.45">
      <c r="A393" s="276">
        <v>5901</v>
      </c>
      <c r="B393" s="277" t="s">
        <v>385</v>
      </c>
      <c r="C393" s="278">
        <v>5222</v>
      </c>
      <c r="D393" s="279">
        <v>1874208.4</v>
      </c>
      <c r="E393" s="279">
        <v>0</v>
      </c>
      <c r="F393" s="279">
        <v>0</v>
      </c>
      <c r="G393" s="277">
        <v>0</v>
      </c>
      <c r="H393" s="277">
        <v>0</v>
      </c>
      <c r="I393" s="277">
        <v>0</v>
      </c>
      <c r="J393" s="277">
        <v>0</v>
      </c>
      <c r="K393" s="280">
        <f t="shared" si="66"/>
        <v>1874208.4</v>
      </c>
      <c r="L393" s="245"/>
      <c r="M393" s="281">
        <v>5901</v>
      </c>
      <c r="N393" s="277" t="s">
        <v>1341</v>
      </c>
      <c r="O393" s="282">
        <v>57.190148054346196</v>
      </c>
      <c r="P393" s="283">
        <f t="shared" si="67"/>
        <v>91.309433139387565</v>
      </c>
      <c r="Q393" s="284">
        <v>46</v>
      </c>
      <c r="R393" s="285">
        <f t="shared" si="68"/>
        <v>358.91</v>
      </c>
      <c r="S393" s="285">
        <v>0</v>
      </c>
      <c r="T393" s="273">
        <f t="shared" si="69"/>
        <v>0</v>
      </c>
      <c r="U393" s="274"/>
      <c r="V393" s="321"/>
      <c r="W393" s="357">
        <f t="shared" si="70"/>
        <v>0</v>
      </c>
      <c r="X393" s="138">
        <v>5901</v>
      </c>
      <c r="Y393" s="265" t="s">
        <v>385</v>
      </c>
      <c r="AA393" s="273">
        <v>0</v>
      </c>
      <c r="AD393" s="304">
        <f t="shared" si="65"/>
        <v>0</v>
      </c>
      <c r="AH393" s="380"/>
      <c r="AJ393" s="380"/>
    </row>
    <row r="394" spans="1:36" hidden="1" x14ac:dyDescent="0.45">
      <c r="A394" s="264">
        <v>5985</v>
      </c>
      <c r="B394" s="265" t="s">
        <v>387</v>
      </c>
      <c r="C394" s="266">
        <v>1171</v>
      </c>
      <c r="D394" s="267">
        <v>538767.19999999995</v>
      </c>
      <c r="E394" s="267">
        <v>0</v>
      </c>
      <c r="F394" s="267">
        <v>1916.13</v>
      </c>
      <c r="G394" s="265">
        <v>0</v>
      </c>
      <c r="H394" s="265">
        <v>0</v>
      </c>
      <c r="I394" s="265">
        <v>0</v>
      </c>
      <c r="J394" s="265">
        <v>0</v>
      </c>
      <c r="K394" s="268">
        <f t="shared" si="66"/>
        <v>536851.06999999995</v>
      </c>
      <c r="L394" s="245"/>
      <c r="M394" s="269">
        <v>5985</v>
      </c>
      <c r="N394" s="265" t="s">
        <v>1342</v>
      </c>
      <c r="O394" s="270">
        <v>191.66565267442166</v>
      </c>
      <c r="P394" s="271">
        <f t="shared" si="67"/>
        <v>6.1095975395714355</v>
      </c>
      <c r="Q394" s="272"/>
      <c r="R394" s="265">
        <f t="shared" si="68"/>
        <v>458.46</v>
      </c>
      <c r="S394" s="265">
        <v>0</v>
      </c>
      <c r="T394" s="273">
        <f t="shared" si="69"/>
        <v>0</v>
      </c>
      <c r="U394" s="274"/>
      <c r="V394" s="321"/>
      <c r="W394" s="357">
        <f t="shared" si="70"/>
        <v>0</v>
      </c>
      <c r="X394" s="138">
        <v>5985</v>
      </c>
      <c r="Y394" s="265" t="s">
        <v>387</v>
      </c>
      <c r="AA394" s="273">
        <v>0</v>
      </c>
      <c r="AD394" s="304">
        <f t="shared" si="65"/>
        <v>0</v>
      </c>
      <c r="AH394" s="380"/>
      <c r="AJ394" s="380"/>
    </row>
    <row r="395" spans="1:36" hidden="1" x14ac:dyDescent="0.45">
      <c r="A395" s="264">
        <v>6022</v>
      </c>
      <c r="B395" s="265" t="s">
        <v>390</v>
      </c>
      <c r="C395" s="266">
        <v>513</v>
      </c>
      <c r="D395" s="267">
        <v>155936.25</v>
      </c>
      <c r="E395" s="267">
        <v>0</v>
      </c>
      <c r="F395" s="267">
        <v>0</v>
      </c>
      <c r="G395" s="265">
        <v>0</v>
      </c>
      <c r="H395" s="265">
        <v>0</v>
      </c>
      <c r="I395" s="265">
        <v>0</v>
      </c>
      <c r="J395" s="265">
        <v>0</v>
      </c>
      <c r="K395" s="268">
        <f t="shared" si="66"/>
        <v>155936.25</v>
      </c>
      <c r="L395" s="245"/>
      <c r="M395" s="269">
        <v>6022</v>
      </c>
      <c r="N395" s="265" t="s">
        <v>1344</v>
      </c>
      <c r="O395" s="270">
        <v>27.35</v>
      </c>
      <c r="P395" s="271">
        <f t="shared" si="67"/>
        <v>18.756855575868371</v>
      </c>
      <c r="Q395" s="272"/>
      <c r="R395" s="265">
        <f t="shared" si="68"/>
        <v>303.97000000000003</v>
      </c>
      <c r="S395" s="265">
        <v>0</v>
      </c>
      <c r="T395" s="273">
        <f t="shared" si="69"/>
        <v>0</v>
      </c>
      <c r="U395" s="274"/>
      <c r="V395" s="321"/>
      <c r="W395" s="357">
        <f t="shared" si="70"/>
        <v>0</v>
      </c>
      <c r="X395" s="138">
        <v>6022</v>
      </c>
      <c r="Y395" s="265" t="s">
        <v>390</v>
      </c>
      <c r="AA395" s="273">
        <v>0</v>
      </c>
      <c r="AD395" s="304">
        <f t="shared" si="65"/>
        <v>0</v>
      </c>
      <c r="AH395" s="380"/>
      <c r="AJ395" s="380"/>
    </row>
    <row r="396" spans="1:36" hidden="1" x14ac:dyDescent="0.45">
      <c r="A396" s="264">
        <v>6104</v>
      </c>
      <c r="B396" s="265" t="s">
        <v>394</v>
      </c>
      <c r="C396" s="266">
        <v>166</v>
      </c>
      <c r="D396" s="267">
        <v>96830.59</v>
      </c>
      <c r="E396" s="267">
        <v>0</v>
      </c>
      <c r="F396" s="267">
        <v>0</v>
      </c>
      <c r="G396" s="265">
        <v>0</v>
      </c>
      <c r="H396" s="265">
        <v>0</v>
      </c>
      <c r="I396" s="265">
        <v>0</v>
      </c>
      <c r="J396" s="265">
        <v>0</v>
      </c>
      <c r="K396" s="268">
        <f t="shared" si="66"/>
        <v>96830.59</v>
      </c>
      <c r="L396" s="245"/>
      <c r="M396" s="269">
        <v>6104</v>
      </c>
      <c r="N396" s="265" t="s">
        <v>1347</v>
      </c>
      <c r="O396" s="270">
        <v>5.9</v>
      </c>
      <c r="P396" s="271">
        <f t="shared" si="67"/>
        <v>28.135593220338983</v>
      </c>
      <c r="Q396" s="272"/>
      <c r="R396" s="265">
        <f t="shared" si="68"/>
        <v>583.32000000000005</v>
      </c>
      <c r="S396" s="265">
        <v>0</v>
      </c>
      <c r="T396" s="273">
        <f t="shared" si="69"/>
        <v>0</v>
      </c>
      <c r="U396" s="274"/>
      <c r="V396" s="321"/>
      <c r="W396" s="357">
        <f t="shared" si="70"/>
        <v>0</v>
      </c>
      <c r="X396" s="138">
        <v>6104</v>
      </c>
      <c r="Y396" s="265" t="s">
        <v>394</v>
      </c>
      <c r="AA396" s="273">
        <v>0</v>
      </c>
      <c r="AD396" s="304">
        <f t="shared" si="65"/>
        <v>0</v>
      </c>
      <c r="AH396" s="380"/>
      <c r="AJ396" s="380"/>
    </row>
    <row r="397" spans="1:36" hidden="1" x14ac:dyDescent="0.45">
      <c r="A397" s="264">
        <v>6113</v>
      </c>
      <c r="B397" s="265" t="s">
        <v>395</v>
      </c>
      <c r="C397" s="266">
        <v>1449</v>
      </c>
      <c r="D397" s="267">
        <v>505917.14</v>
      </c>
      <c r="E397" s="267">
        <v>7577.82</v>
      </c>
      <c r="F397" s="267">
        <v>180</v>
      </c>
      <c r="G397" s="265">
        <v>93.82</v>
      </c>
      <c r="H397" s="265">
        <v>0</v>
      </c>
      <c r="I397" s="265">
        <v>0</v>
      </c>
      <c r="J397" s="265">
        <v>0</v>
      </c>
      <c r="K397" s="268">
        <f t="shared" si="66"/>
        <v>498065.5</v>
      </c>
      <c r="L397" s="245"/>
      <c r="M397" s="269">
        <v>6113</v>
      </c>
      <c r="N397" s="265" t="s">
        <v>1348</v>
      </c>
      <c r="O397" s="270">
        <v>50</v>
      </c>
      <c r="P397" s="271">
        <f t="shared" si="67"/>
        <v>28.98</v>
      </c>
      <c r="Q397" s="272"/>
      <c r="R397" s="265">
        <f t="shared" si="68"/>
        <v>343.73</v>
      </c>
      <c r="S397" s="265">
        <v>0</v>
      </c>
      <c r="T397" s="273">
        <f t="shared" si="69"/>
        <v>0</v>
      </c>
      <c r="U397" s="274"/>
      <c r="V397" s="321"/>
      <c r="W397" s="357">
        <f t="shared" si="70"/>
        <v>0</v>
      </c>
      <c r="X397" s="138">
        <v>6113</v>
      </c>
      <c r="Y397" s="265" t="s">
        <v>395</v>
      </c>
      <c r="AA397" s="273">
        <v>0</v>
      </c>
      <c r="AD397" s="304">
        <f t="shared" si="65"/>
        <v>0</v>
      </c>
      <c r="AH397" s="380"/>
      <c r="AJ397" s="380"/>
    </row>
    <row r="398" spans="1:36" hidden="1" x14ac:dyDescent="0.45">
      <c r="A398" s="264">
        <v>6083</v>
      </c>
      <c r="B398" s="265" t="s">
        <v>393</v>
      </c>
      <c r="C398" s="266">
        <v>1127</v>
      </c>
      <c r="D398" s="267">
        <v>311480.73</v>
      </c>
      <c r="E398" s="267">
        <v>0</v>
      </c>
      <c r="F398" s="267">
        <v>0</v>
      </c>
      <c r="G398" s="265">
        <v>4063.34</v>
      </c>
      <c r="H398" s="265">
        <v>0</v>
      </c>
      <c r="I398" s="265">
        <v>0</v>
      </c>
      <c r="J398" s="265">
        <v>0</v>
      </c>
      <c r="K398" s="268">
        <f t="shared" si="66"/>
        <v>307417.38999999996</v>
      </c>
      <c r="L398" s="245"/>
      <c r="M398" s="269">
        <v>6083</v>
      </c>
      <c r="N398" s="265" t="s">
        <v>1349</v>
      </c>
      <c r="O398" s="270">
        <v>86.903138776063827</v>
      </c>
      <c r="P398" s="271">
        <f t="shared" si="67"/>
        <v>12.968461391298048</v>
      </c>
      <c r="Q398" s="272"/>
      <c r="R398" s="265">
        <f t="shared" si="68"/>
        <v>272.77</v>
      </c>
      <c r="S398" s="265">
        <v>0</v>
      </c>
      <c r="T398" s="273">
        <f t="shared" si="69"/>
        <v>0</v>
      </c>
      <c r="U398" s="274"/>
      <c r="V398" s="321"/>
      <c r="W398" s="357">
        <f t="shared" si="70"/>
        <v>0</v>
      </c>
      <c r="X398" s="138">
        <v>6083</v>
      </c>
      <c r="Y398" s="265" t="s">
        <v>393</v>
      </c>
      <c r="AA398" s="273">
        <v>0</v>
      </c>
      <c r="AD398" s="304">
        <f t="shared" si="65"/>
        <v>0</v>
      </c>
      <c r="AH398" s="380"/>
      <c r="AJ398" s="380"/>
    </row>
    <row r="399" spans="1:36" hidden="1" x14ac:dyDescent="0.45">
      <c r="A399" s="264">
        <v>6118</v>
      </c>
      <c r="B399" s="265" t="s">
        <v>396</v>
      </c>
      <c r="C399" s="266">
        <v>858</v>
      </c>
      <c r="D399" s="267">
        <v>393353.03</v>
      </c>
      <c r="E399" s="267">
        <v>0</v>
      </c>
      <c r="F399" s="267">
        <v>0</v>
      </c>
      <c r="G399" s="265">
        <v>0</v>
      </c>
      <c r="H399" s="265">
        <v>0</v>
      </c>
      <c r="I399" s="265">
        <v>0</v>
      </c>
      <c r="J399" s="265">
        <v>0</v>
      </c>
      <c r="K399" s="268">
        <f t="shared" si="66"/>
        <v>393353.03</v>
      </c>
      <c r="L399" s="245"/>
      <c r="M399" s="269">
        <v>6118</v>
      </c>
      <c r="N399" s="265" t="s">
        <v>1350</v>
      </c>
      <c r="O399" s="270">
        <v>86.097400337688825</v>
      </c>
      <c r="P399" s="271">
        <f t="shared" si="67"/>
        <v>9.965457686698743</v>
      </c>
      <c r="Q399" s="272"/>
      <c r="R399" s="265">
        <f t="shared" si="68"/>
        <v>458.45</v>
      </c>
      <c r="S399" s="265">
        <v>0</v>
      </c>
      <c r="T399" s="273">
        <f t="shared" si="69"/>
        <v>0</v>
      </c>
      <c r="U399" s="274"/>
      <c r="V399" s="321"/>
      <c r="W399" s="357">
        <f t="shared" si="70"/>
        <v>0</v>
      </c>
      <c r="X399" s="138">
        <v>6118</v>
      </c>
      <c r="Y399" s="265" t="s">
        <v>396</v>
      </c>
      <c r="AA399" s="273">
        <v>0</v>
      </c>
      <c r="AD399" s="304">
        <f t="shared" si="65"/>
        <v>0</v>
      </c>
      <c r="AH399" s="380"/>
      <c r="AJ399" s="380"/>
    </row>
    <row r="400" spans="1:36" hidden="1" x14ac:dyDescent="0.45">
      <c r="A400" s="264">
        <v>6125</v>
      </c>
      <c r="B400" s="265" t="s">
        <v>397</v>
      </c>
      <c r="C400" s="266">
        <v>3942</v>
      </c>
      <c r="D400" s="267">
        <v>839743.57</v>
      </c>
      <c r="E400" s="267">
        <v>37433.040000000001</v>
      </c>
      <c r="F400" s="267">
        <v>0</v>
      </c>
      <c r="G400" s="265">
        <v>0</v>
      </c>
      <c r="H400" s="265">
        <v>0</v>
      </c>
      <c r="I400" s="265">
        <v>0</v>
      </c>
      <c r="J400" s="265">
        <v>0</v>
      </c>
      <c r="K400" s="268">
        <f t="shared" si="66"/>
        <v>802310.52999999991</v>
      </c>
      <c r="L400" s="245"/>
      <c r="M400" s="269">
        <v>6125</v>
      </c>
      <c r="N400" s="265" t="s">
        <v>1351</v>
      </c>
      <c r="O400" s="270">
        <v>160.12754600722857</v>
      </c>
      <c r="P400" s="271">
        <f t="shared" si="67"/>
        <v>24.617875551668341</v>
      </c>
      <c r="Q400" s="272"/>
      <c r="R400" s="265">
        <f t="shared" si="68"/>
        <v>203.53</v>
      </c>
      <c r="S400" s="265">
        <v>0</v>
      </c>
      <c r="T400" s="273">
        <f t="shared" si="69"/>
        <v>0</v>
      </c>
      <c r="U400" s="274"/>
      <c r="V400" s="321"/>
      <c r="W400" s="357">
        <f t="shared" si="70"/>
        <v>0</v>
      </c>
      <c r="X400" s="138">
        <v>6125</v>
      </c>
      <c r="Y400" s="265" t="s">
        <v>397</v>
      </c>
      <c r="AA400" s="273">
        <v>0</v>
      </c>
      <c r="AD400" s="304">
        <f t="shared" si="65"/>
        <v>0</v>
      </c>
      <c r="AH400" s="380"/>
      <c r="AJ400" s="380"/>
    </row>
    <row r="401" spans="1:36" ht="18.600000000000001" hidden="1" x14ac:dyDescent="0.45">
      <c r="A401" s="276">
        <v>6174</v>
      </c>
      <c r="B401" s="277" t="s">
        <v>398</v>
      </c>
      <c r="C401" s="278">
        <v>12977</v>
      </c>
      <c r="D401" s="279">
        <v>4074104.54</v>
      </c>
      <c r="E401" s="279">
        <v>45415.11</v>
      </c>
      <c r="F401" s="279">
        <v>0</v>
      </c>
      <c r="G401" s="277">
        <v>0</v>
      </c>
      <c r="H401" s="277">
        <v>0</v>
      </c>
      <c r="I401" s="277">
        <v>0</v>
      </c>
      <c r="J401" s="277">
        <v>0</v>
      </c>
      <c r="K401" s="280">
        <f t="shared" si="66"/>
        <v>4028689.43</v>
      </c>
      <c r="L401" s="245"/>
      <c r="M401" s="281">
        <v>6174</v>
      </c>
      <c r="N401" s="277" t="s">
        <v>1352</v>
      </c>
      <c r="O401" s="282">
        <v>70.751277224083665</v>
      </c>
      <c r="P401" s="283">
        <f t="shared" si="67"/>
        <v>183.41718353577144</v>
      </c>
      <c r="Q401" s="284">
        <v>27</v>
      </c>
      <c r="R401" s="285">
        <f t="shared" si="68"/>
        <v>310.45</v>
      </c>
      <c r="S401" s="285">
        <v>0</v>
      </c>
      <c r="T401" s="273">
        <f t="shared" si="69"/>
        <v>0</v>
      </c>
      <c r="U401" s="274"/>
      <c r="V401" s="321"/>
      <c r="W401" s="357">
        <f t="shared" si="70"/>
        <v>0</v>
      </c>
      <c r="X401" s="138">
        <v>6174</v>
      </c>
      <c r="Y401" s="265" t="s">
        <v>398</v>
      </c>
      <c r="AA401" s="273">
        <v>0</v>
      </c>
      <c r="AD401" s="304">
        <f t="shared" si="65"/>
        <v>0</v>
      </c>
      <c r="AH401" s="380"/>
      <c r="AJ401" s="380"/>
    </row>
    <row r="402" spans="1:36" ht="18.600000000000001" hidden="1" x14ac:dyDescent="0.45">
      <c r="A402" s="276">
        <v>6181</v>
      </c>
      <c r="B402" s="277" t="s">
        <v>399</v>
      </c>
      <c r="C402" s="278">
        <v>4052</v>
      </c>
      <c r="D402" s="279">
        <v>1304005</v>
      </c>
      <c r="E402" s="279">
        <v>0</v>
      </c>
      <c r="F402" s="279">
        <v>0</v>
      </c>
      <c r="G402" s="277">
        <v>0</v>
      </c>
      <c r="H402" s="277">
        <v>0</v>
      </c>
      <c r="I402" s="277">
        <v>0</v>
      </c>
      <c r="J402" s="277">
        <v>0</v>
      </c>
      <c r="K402" s="280">
        <f t="shared" si="66"/>
        <v>1304005</v>
      </c>
      <c r="L402" s="245"/>
      <c r="M402" s="281">
        <v>6181</v>
      </c>
      <c r="N402" s="277" t="s">
        <v>1353</v>
      </c>
      <c r="O402" s="282">
        <v>56.31692780871186</v>
      </c>
      <c r="P402" s="283">
        <f t="shared" si="67"/>
        <v>71.949947514238914</v>
      </c>
      <c r="Q402" s="284">
        <v>57</v>
      </c>
      <c r="R402" s="285">
        <f t="shared" si="68"/>
        <v>321.82</v>
      </c>
      <c r="S402" s="285">
        <v>0</v>
      </c>
      <c r="T402" s="273">
        <f t="shared" si="69"/>
        <v>0</v>
      </c>
      <c r="U402" s="274"/>
      <c r="V402" s="321"/>
      <c r="W402" s="357">
        <f t="shared" si="70"/>
        <v>0</v>
      </c>
      <c r="X402" s="138">
        <v>6181</v>
      </c>
      <c r="Y402" s="265" t="s">
        <v>399</v>
      </c>
      <c r="AA402" s="273">
        <v>0</v>
      </c>
      <c r="AD402" s="304">
        <f t="shared" ref="AD402:AD424" si="71">IF(AA402=0,U402)</f>
        <v>0</v>
      </c>
      <c r="AH402" s="380"/>
      <c r="AJ402" s="380"/>
    </row>
    <row r="403" spans="1:36" hidden="1" x14ac:dyDescent="0.45">
      <c r="A403" s="264">
        <v>6195</v>
      </c>
      <c r="B403" s="265" t="s">
        <v>400</v>
      </c>
      <c r="C403" s="266">
        <v>2132</v>
      </c>
      <c r="D403" s="267">
        <v>992282.65</v>
      </c>
      <c r="E403" s="267">
        <v>0</v>
      </c>
      <c r="F403" s="267">
        <v>17703.78</v>
      </c>
      <c r="G403" s="265">
        <v>0</v>
      </c>
      <c r="H403" s="265">
        <v>0</v>
      </c>
      <c r="I403" s="265">
        <v>0</v>
      </c>
      <c r="J403" s="265">
        <v>0</v>
      </c>
      <c r="K403" s="268">
        <f t="shared" si="66"/>
        <v>974578.87</v>
      </c>
      <c r="L403" s="245"/>
      <c r="M403" s="269">
        <v>6195</v>
      </c>
      <c r="N403" s="265" t="s">
        <v>1354</v>
      </c>
      <c r="O403" s="270">
        <v>158.52977127672793</v>
      </c>
      <c r="P403" s="271">
        <f t="shared" si="67"/>
        <v>13.448578035720514</v>
      </c>
      <c r="Q403" s="272"/>
      <c r="R403" s="265">
        <f t="shared" si="68"/>
        <v>457.12</v>
      </c>
      <c r="S403" s="265">
        <v>0</v>
      </c>
      <c r="T403" s="273">
        <f t="shared" si="69"/>
        <v>0</v>
      </c>
      <c r="U403" s="274"/>
      <c r="V403" s="321"/>
      <c r="W403" s="357">
        <f t="shared" si="70"/>
        <v>0</v>
      </c>
      <c r="X403" s="138">
        <v>6195</v>
      </c>
      <c r="Y403" s="265" t="s">
        <v>400</v>
      </c>
      <c r="AA403" s="273">
        <v>0</v>
      </c>
      <c r="AD403" s="304">
        <f t="shared" si="71"/>
        <v>0</v>
      </c>
      <c r="AH403" s="380"/>
      <c r="AJ403" s="380"/>
    </row>
    <row r="404" spans="1:36" hidden="1" x14ac:dyDescent="0.45">
      <c r="A404" s="264">
        <v>6216</v>
      </c>
      <c r="B404" s="265" t="s">
        <v>401</v>
      </c>
      <c r="C404" s="266">
        <v>2034</v>
      </c>
      <c r="D404" s="267">
        <v>780205.41</v>
      </c>
      <c r="E404" s="267">
        <v>0</v>
      </c>
      <c r="F404" s="267">
        <v>0</v>
      </c>
      <c r="G404" s="265">
        <v>0</v>
      </c>
      <c r="H404" s="265">
        <v>0</v>
      </c>
      <c r="I404" s="265">
        <v>0</v>
      </c>
      <c r="J404" s="265">
        <v>0</v>
      </c>
      <c r="K404" s="268">
        <f t="shared" si="66"/>
        <v>780205.41</v>
      </c>
      <c r="L404" s="245"/>
      <c r="M404" s="269">
        <v>6216</v>
      </c>
      <c r="N404" s="265" t="s">
        <v>1355</v>
      </c>
      <c r="O404" s="270">
        <v>175.82847172969915</v>
      </c>
      <c r="P404" s="271">
        <f t="shared" si="67"/>
        <v>11.568092357231343</v>
      </c>
      <c r="Q404" s="272"/>
      <c r="R404" s="265">
        <f t="shared" si="68"/>
        <v>383.58</v>
      </c>
      <c r="S404" s="265">
        <v>0</v>
      </c>
      <c r="T404" s="273">
        <f t="shared" si="69"/>
        <v>0</v>
      </c>
      <c r="U404" s="274"/>
      <c r="V404" s="321"/>
      <c r="W404" s="357">
        <f t="shared" si="70"/>
        <v>0</v>
      </c>
      <c r="X404" s="138">
        <v>6216</v>
      </c>
      <c r="Y404" s="265" t="s">
        <v>401</v>
      </c>
      <c r="AA404" s="273">
        <v>0</v>
      </c>
      <c r="AD404" s="304">
        <f t="shared" si="71"/>
        <v>0</v>
      </c>
      <c r="AH404" s="380"/>
      <c r="AJ404" s="380"/>
    </row>
    <row r="405" spans="1:36" hidden="1" x14ac:dyDescent="0.45">
      <c r="A405" s="264">
        <v>6223</v>
      </c>
      <c r="B405" s="265" t="s">
        <v>402</v>
      </c>
      <c r="C405" s="266">
        <v>8593</v>
      </c>
      <c r="D405" s="267">
        <v>2365844.34</v>
      </c>
      <c r="E405" s="267">
        <v>0</v>
      </c>
      <c r="F405" s="267">
        <v>38033.43</v>
      </c>
      <c r="G405" s="265">
        <v>0</v>
      </c>
      <c r="H405" s="265">
        <v>0</v>
      </c>
      <c r="I405" s="265">
        <v>0</v>
      </c>
      <c r="J405" s="265">
        <v>0</v>
      </c>
      <c r="K405" s="268">
        <f t="shared" si="66"/>
        <v>2327810.9099999997</v>
      </c>
      <c r="L405" s="245"/>
      <c r="M405" s="269">
        <v>6223</v>
      </c>
      <c r="N405" s="265" t="s">
        <v>1356</v>
      </c>
      <c r="O405" s="270">
        <v>258.65971830604235</v>
      </c>
      <c r="P405" s="271">
        <f t="shared" si="67"/>
        <v>33.221253221318712</v>
      </c>
      <c r="Q405" s="272"/>
      <c r="R405" s="265">
        <f t="shared" si="68"/>
        <v>270.89999999999998</v>
      </c>
      <c r="S405" s="265">
        <v>0</v>
      </c>
      <c r="T405" s="273">
        <f t="shared" si="69"/>
        <v>0</v>
      </c>
      <c r="U405" s="274"/>
      <c r="V405" s="321"/>
      <c r="W405" s="357">
        <f t="shared" si="70"/>
        <v>0</v>
      </c>
      <c r="X405" s="138">
        <v>6223</v>
      </c>
      <c r="Y405" s="265" t="s">
        <v>402</v>
      </c>
      <c r="AA405" s="273">
        <v>0</v>
      </c>
      <c r="AD405" s="304">
        <f t="shared" si="71"/>
        <v>0</v>
      </c>
      <c r="AH405" s="380"/>
      <c r="AJ405" s="380"/>
    </row>
    <row r="406" spans="1:36" hidden="1" x14ac:dyDescent="0.45">
      <c r="A406" s="264">
        <v>6237</v>
      </c>
      <c r="B406" s="265" t="s">
        <v>404</v>
      </c>
      <c r="C406" s="266">
        <v>1422</v>
      </c>
      <c r="D406" s="267">
        <v>605175.76</v>
      </c>
      <c r="E406" s="267">
        <v>0</v>
      </c>
      <c r="F406" s="267">
        <v>0</v>
      </c>
      <c r="G406" s="265">
        <v>0</v>
      </c>
      <c r="H406" s="265">
        <v>0</v>
      </c>
      <c r="I406" s="265">
        <v>0</v>
      </c>
      <c r="J406" s="265">
        <v>0</v>
      </c>
      <c r="K406" s="268">
        <f t="shared" si="66"/>
        <v>605175.76</v>
      </c>
      <c r="L406" s="245"/>
      <c r="M406" s="269">
        <v>6237</v>
      </c>
      <c r="N406" s="265" t="s">
        <v>1358</v>
      </c>
      <c r="O406" s="270">
        <v>176.9492364334352</v>
      </c>
      <c r="P406" s="271">
        <f t="shared" si="67"/>
        <v>8.0362030866119518</v>
      </c>
      <c r="Q406" s="272"/>
      <c r="R406" s="265">
        <f t="shared" si="68"/>
        <v>425.58</v>
      </c>
      <c r="S406" s="265">
        <v>0</v>
      </c>
      <c r="T406" s="273">
        <f t="shared" si="69"/>
        <v>0</v>
      </c>
      <c r="U406" s="274"/>
      <c r="V406" s="321"/>
      <c r="W406" s="357">
        <f t="shared" si="70"/>
        <v>0</v>
      </c>
      <c r="X406" s="138">
        <v>6237</v>
      </c>
      <c r="Y406" s="265" t="s">
        <v>404</v>
      </c>
      <c r="AA406" s="273">
        <v>0</v>
      </c>
      <c r="AD406" s="304">
        <f t="shared" si="71"/>
        <v>0</v>
      </c>
      <c r="AH406" s="380"/>
      <c r="AJ406" s="380"/>
    </row>
    <row r="407" spans="1:36" ht="18.600000000000001" hidden="1" x14ac:dyDescent="0.45">
      <c r="A407" s="276">
        <v>6244</v>
      </c>
      <c r="B407" s="277" t="s">
        <v>405</v>
      </c>
      <c r="C407" s="278">
        <v>6112</v>
      </c>
      <c r="D407" s="279">
        <v>224392.91</v>
      </c>
      <c r="E407" s="279">
        <v>0</v>
      </c>
      <c r="F407" s="279">
        <v>0</v>
      </c>
      <c r="G407" s="277">
        <v>0</v>
      </c>
      <c r="H407" s="277">
        <v>0</v>
      </c>
      <c r="I407" s="277">
        <v>0</v>
      </c>
      <c r="J407" s="277">
        <v>0</v>
      </c>
      <c r="K407" s="280">
        <f t="shared" si="66"/>
        <v>224392.91</v>
      </c>
      <c r="L407" s="245"/>
      <c r="M407" s="281">
        <v>6244</v>
      </c>
      <c r="N407" s="277" t="s">
        <v>1359</v>
      </c>
      <c r="O407" s="282">
        <v>13.24243760724374</v>
      </c>
      <c r="P407" s="283">
        <f t="shared" si="67"/>
        <v>461.54644494278585</v>
      </c>
      <c r="Q407" s="284">
        <v>7</v>
      </c>
      <c r="R407" s="285">
        <f t="shared" si="68"/>
        <v>36.71</v>
      </c>
      <c r="S407" s="285">
        <v>0</v>
      </c>
      <c r="T407" s="273">
        <f t="shared" si="69"/>
        <v>0</v>
      </c>
      <c r="U407" s="274"/>
      <c r="V407" s="321"/>
      <c r="W407" s="357">
        <f t="shared" si="70"/>
        <v>0</v>
      </c>
      <c r="X407" s="138">
        <v>6244</v>
      </c>
      <c r="Y407" s="265" t="s">
        <v>405</v>
      </c>
      <c r="AA407" s="273">
        <v>0</v>
      </c>
      <c r="AD407" s="304">
        <f t="shared" si="71"/>
        <v>0</v>
      </c>
      <c r="AH407" s="380"/>
      <c r="AJ407" s="380"/>
    </row>
    <row r="408" spans="1:36" ht="18.600000000000001" hidden="1" x14ac:dyDescent="0.45">
      <c r="A408" s="276">
        <v>6300</v>
      </c>
      <c r="B408" s="277" t="s">
        <v>408</v>
      </c>
      <c r="C408" s="278">
        <v>8736</v>
      </c>
      <c r="D408" s="279">
        <v>1640611.59</v>
      </c>
      <c r="E408" s="279">
        <v>177</v>
      </c>
      <c r="F408" s="279">
        <v>0</v>
      </c>
      <c r="G408" s="277">
        <v>0</v>
      </c>
      <c r="H408" s="277">
        <v>0</v>
      </c>
      <c r="I408" s="277">
        <v>0</v>
      </c>
      <c r="J408" s="277">
        <v>0</v>
      </c>
      <c r="K408" s="280">
        <f t="shared" si="66"/>
        <v>1640434.59</v>
      </c>
      <c r="L408" s="245"/>
      <c r="M408" s="281">
        <v>6300</v>
      </c>
      <c r="N408" s="277" t="s">
        <v>1362</v>
      </c>
      <c r="O408" s="282">
        <v>13.801117961345767</v>
      </c>
      <c r="P408" s="283">
        <f t="shared" si="67"/>
        <v>632.99219849202279</v>
      </c>
      <c r="Q408" s="284">
        <v>5</v>
      </c>
      <c r="R408" s="285">
        <f t="shared" si="68"/>
        <v>187.78</v>
      </c>
      <c r="S408" s="285">
        <v>0</v>
      </c>
      <c r="T408" s="273">
        <f t="shared" si="69"/>
        <v>0</v>
      </c>
      <c r="U408" s="274"/>
      <c r="V408" s="321"/>
      <c r="W408" s="357">
        <f t="shared" si="70"/>
        <v>0</v>
      </c>
      <c r="X408" s="138">
        <v>6300</v>
      </c>
      <c r="Y408" s="265" t="s">
        <v>408</v>
      </c>
      <c r="AA408" s="273">
        <v>0</v>
      </c>
      <c r="AD408" s="304">
        <f t="shared" si="71"/>
        <v>0</v>
      </c>
      <c r="AH408" s="380"/>
      <c r="AJ408" s="380"/>
    </row>
    <row r="409" spans="1:36" ht="18.600000000000001" hidden="1" x14ac:dyDescent="0.45">
      <c r="A409" s="276">
        <v>6307</v>
      </c>
      <c r="B409" s="277" t="s">
        <v>409</v>
      </c>
      <c r="C409" s="278">
        <v>7001</v>
      </c>
      <c r="D409" s="279">
        <v>1946881.64</v>
      </c>
      <c r="E409" s="279">
        <v>0</v>
      </c>
      <c r="F409" s="279">
        <v>0</v>
      </c>
      <c r="G409" s="277">
        <v>0</v>
      </c>
      <c r="H409" s="277">
        <v>0</v>
      </c>
      <c r="I409" s="277">
        <v>0</v>
      </c>
      <c r="J409" s="277">
        <v>0</v>
      </c>
      <c r="K409" s="280">
        <f t="shared" si="66"/>
        <v>1946881.64</v>
      </c>
      <c r="L409" s="245"/>
      <c r="M409" s="281">
        <v>6307</v>
      </c>
      <c r="N409" s="277" t="s">
        <v>1363</v>
      </c>
      <c r="O409" s="282">
        <v>100.84508364431419</v>
      </c>
      <c r="P409" s="283">
        <f t="shared" si="67"/>
        <v>69.423314920268083</v>
      </c>
      <c r="Q409" s="284">
        <v>59</v>
      </c>
      <c r="R409" s="285">
        <f t="shared" si="68"/>
        <v>278.08999999999997</v>
      </c>
      <c r="S409" s="285">
        <v>0</v>
      </c>
      <c r="T409" s="273">
        <f t="shared" si="69"/>
        <v>0</v>
      </c>
      <c r="U409" s="274"/>
      <c r="V409" s="321"/>
      <c r="W409" s="357">
        <f t="shared" si="70"/>
        <v>0</v>
      </c>
      <c r="X409" s="138">
        <v>6307</v>
      </c>
      <c r="Y409" s="265" t="s">
        <v>409</v>
      </c>
      <c r="AA409" s="273">
        <v>0</v>
      </c>
      <c r="AD409" s="304">
        <f t="shared" si="71"/>
        <v>0</v>
      </c>
      <c r="AH409" s="380"/>
      <c r="AJ409" s="380"/>
    </row>
    <row r="410" spans="1:36" ht="18.600000000000001" hidden="1" x14ac:dyDescent="0.45">
      <c r="A410" s="276">
        <v>6328</v>
      </c>
      <c r="B410" s="277" t="s">
        <v>411</v>
      </c>
      <c r="C410" s="278">
        <v>3561</v>
      </c>
      <c r="D410" s="279">
        <v>1327977.48</v>
      </c>
      <c r="E410" s="279">
        <v>0</v>
      </c>
      <c r="F410" s="279">
        <v>0</v>
      </c>
      <c r="G410" s="277">
        <v>0</v>
      </c>
      <c r="H410" s="277">
        <v>0</v>
      </c>
      <c r="I410" s="277">
        <v>0</v>
      </c>
      <c r="J410" s="277">
        <v>0</v>
      </c>
      <c r="K410" s="280">
        <f t="shared" si="66"/>
        <v>1327977.48</v>
      </c>
      <c r="L410" s="245"/>
      <c r="M410" s="281">
        <v>6328</v>
      </c>
      <c r="N410" s="277" t="s">
        <v>1364</v>
      </c>
      <c r="O410" s="282">
        <v>47.437624214977056</v>
      </c>
      <c r="P410" s="283">
        <f t="shared" si="67"/>
        <v>75.066997113142051</v>
      </c>
      <c r="Q410" s="284">
        <v>55</v>
      </c>
      <c r="R410" s="285">
        <f t="shared" si="68"/>
        <v>372.92</v>
      </c>
      <c r="S410" s="285">
        <v>0</v>
      </c>
      <c r="T410" s="273">
        <f t="shared" si="69"/>
        <v>0</v>
      </c>
      <c r="U410" s="274"/>
      <c r="V410" s="321"/>
      <c r="W410" s="357">
        <f t="shared" si="70"/>
        <v>0</v>
      </c>
      <c r="X410" s="138">
        <v>6328</v>
      </c>
      <c r="Y410" s="265" t="s">
        <v>411</v>
      </c>
      <c r="AA410" s="273">
        <v>0</v>
      </c>
      <c r="AD410" s="304">
        <f t="shared" si="71"/>
        <v>0</v>
      </c>
      <c r="AH410" s="380"/>
      <c r="AJ410" s="380"/>
    </row>
    <row r="411" spans="1:36" hidden="1" x14ac:dyDescent="0.45">
      <c r="A411" s="264">
        <v>6370</v>
      </c>
      <c r="B411" s="265" t="s">
        <v>414</v>
      </c>
      <c r="C411" s="266">
        <v>1725</v>
      </c>
      <c r="D411" s="267">
        <v>680155.17</v>
      </c>
      <c r="E411" s="267">
        <v>0</v>
      </c>
      <c r="F411" s="267">
        <v>6693.44</v>
      </c>
      <c r="G411" s="265">
        <v>0</v>
      </c>
      <c r="H411" s="265">
        <v>0</v>
      </c>
      <c r="I411" s="265">
        <v>0</v>
      </c>
      <c r="J411" s="265">
        <v>0</v>
      </c>
      <c r="K411" s="268">
        <f t="shared" si="66"/>
        <v>673461.7300000001</v>
      </c>
      <c r="L411" s="245"/>
      <c r="M411" s="269">
        <v>6370</v>
      </c>
      <c r="N411" s="265" t="s">
        <v>1365</v>
      </c>
      <c r="O411" s="270">
        <v>95.70268995797278</v>
      </c>
      <c r="P411" s="271">
        <f t="shared" si="67"/>
        <v>18.024571731029951</v>
      </c>
      <c r="Q411" s="272"/>
      <c r="R411" s="265">
        <f t="shared" si="68"/>
        <v>390.41</v>
      </c>
      <c r="S411" s="265">
        <v>0</v>
      </c>
      <c r="T411" s="273">
        <f t="shared" si="69"/>
        <v>0</v>
      </c>
      <c r="U411" s="274"/>
      <c r="V411" s="321"/>
      <c r="W411" s="357">
        <f t="shared" si="70"/>
        <v>0</v>
      </c>
      <c r="X411" s="138">
        <v>6370</v>
      </c>
      <c r="Y411" s="265" t="s">
        <v>414</v>
      </c>
      <c r="AA411" s="273">
        <v>0</v>
      </c>
      <c r="AD411" s="304">
        <f t="shared" si="71"/>
        <v>0</v>
      </c>
      <c r="AH411" s="380"/>
      <c r="AJ411" s="380"/>
    </row>
    <row r="412" spans="1:36" hidden="1" x14ac:dyDescent="0.45">
      <c r="A412" s="264">
        <v>6335</v>
      </c>
      <c r="B412" s="265" t="s">
        <v>412</v>
      </c>
      <c r="C412" s="266">
        <v>1196</v>
      </c>
      <c r="D412" s="267">
        <v>658764.64</v>
      </c>
      <c r="E412" s="267">
        <v>0</v>
      </c>
      <c r="F412" s="267">
        <v>0</v>
      </c>
      <c r="G412" s="265">
        <v>0</v>
      </c>
      <c r="H412" s="265">
        <v>0</v>
      </c>
      <c r="I412" s="265">
        <v>0</v>
      </c>
      <c r="J412" s="265">
        <v>0</v>
      </c>
      <c r="K412" s="268">
        <f t="shared" si="66"/>
        <v>658764.64</v>
      </c>
      <c r="L412" s="245"/>
      <c r="M412" s="269">
        <v>6335</v>
      </c>
      <c r="N412" s="265" t="s">
        <v>1367</v>
      </c>
      <c r="O412" s="270">
        <v>288.50252837489211</v>
      </c>
      <c r="P412" s="271">
        <f t="shared" si="67"/>
        <v>4.14554425826684</v>
      </c>
      <c r="Q412" s="272"/>
      <c r="R412" s="265">
        <f t="shared" si="68"/>
        <v>550.80999999999995</v>
      </c>
      <c r="S412" s="265">
        <v>0</v>
      </c>
      <c r="T412" s="273">
        <f t="shared" si="69"/>
        <v>0</v>
      </c>
      <c r="U412" s="274"/>
      <c r="V412" s="321"/>
      <c r="W412" s="357">
        <f t="shared" si="70"/>
        <v>0</v>
      </c>
      <c r="X412" s="138">
        <v>6335</v>
      </c>
      <c r="Y412" s="265" t="s">
        <v>412</v>
      </c>
      <c r="AA412" s="273">
        <v>0</v>
      </c>
      <c r="AD412" s="304">
        <f t="shared" si="71"/>
        <v>0</v>
      </c>
      <c r="AH412" s="380"/>
      <c r="AJ412" s="380"/>
    </row>
    <row r="413" spans="1:36" hidden="1" x14ac:dyDescent="0.45">
      <c r="A413" s="264">
        <v>6384</v>
      </c>
      <c r="B413" s="265" t="s">
        <v>415</v>
      </c>
      <c r="C413" s="266">
        <v>875</v>
      </c>
      <c r="D413" s="267">
        <v>495936.52</v>
      </c>
      <c r="E413" s="267">
        <v>0</v>
      </c>
      <c r="F413" s="267">
        <v>3508.95</v>
      </c>
      <c r="G413" s="265">
        <v>0</v>
      </c>
      <c r="H413" s="265">
        <v>0</v>
      </c>
      <c r="I413" s="265">
        <v>0</v>
      </c>
      <c r="J413" s="265">
        <v>0</v>
      </c>
      <c r="K413" s="268">
        <f t="shared" si="66"/>
        <v>492427.57</v>
      </c>
      <c r="L413" s="245"/>
      <c r="M413" s="269">
        <v>6384</v>
      </c>
      <c r="N413" s="265" t="s">
        <v>1369</v>
      </c>
      <c r="O413" s="270">
        <v>155.47260554343111</v>
      </c>
      <c r="P413" s="271">
        <f t="shared" si="67"/>
        <v>5.628001132042324</v>
      </c>
      <c r="Q413" s="272"/>
      <c r="R413" s="265">
        <f t="shared" si="68"/>
        <v>562.77</v>
      </c>
      <c r="S413" s="265">
        <v>0</v>
      </c>
      <c r="T413" s="273">
        <f t="shared" si="69"/>
        <v>0</v>
      </c>
      <c r="U413" s="274"/>
      <c r="V413" s="321"/>
      <c r="W413" s="357">
        <f t="shared" si="70"/>
        <v>0</v>
      </c>
      <c r="X413" s="138">
        <v>6384</v>
      </c>
      <c r="Y413" s="265" t="s">
        <v>415</v>
      </c>
      <c r="AA413" s="273">
        <v>0</v>
      </c>
      <c r="AD413" s="304">
        <f t="shared" si="71"/>
        <v>0</v>
      </c>
      <c r="AE413" s="339"/>
      <c r="AH413" s="380"/>
      <c r="AJ413" s="380"/>
    </row>
    <row r="414" spans="1:36" hidden="1" x14ac:dyDescent="0.45">
      <c r="A414" s="264">
        <v>6412</v>
      </c>
      <c r="B414" s="265" t="s">
        <v>416</v>
      </c>
      <c r="C414" s="266">
        <v>445</v>
      </c>
      <c r="D414" s="267">
        <v>162718.54</v>
      </c>
      <c r="E414" s="267">
        <v>0</v>
      </c>
      <c r="F414" s="267">
        <v>0</v>
      </c>
      <c r="G414" s="265">
        <v>6893.92</v>
      </c>
      <c r="H414" s="265">
        <v>0</v>
      </c>
      <c r="I414" s="265">
        <v>0</v>
      </c>
      <c r="J414" s="265">
        <v>0</v>
      </c>
      <c r="K414" s="268">
        <f t="shared" si="66"/>
        <v>155824.62</v>
      </c>
      <c r="L414" s="245"/>
      <c r="M414" s="269">
        <v>6412</v>
      </c>
      <c r="N414" s="265" t="s">
        <v>1370</v>
      </c>
      <c r="O414" s="270">
        <v>31.54</v>
      </c>
      <c r="P414" s="271">
        <f t="shared" si="67"/>
        <v>14.109067850348763</v>
      </c>
      <c r="Q414" s="272"/>
      <c r="R414" s="265">
        <f t="shared" si="68"/>
        <v>350.17</v>
      </c>
      <c r="S414" s="265">
        <v>0</v>
      </c>
      <c r="T414" s="273">
        <f t="shared" si="69"/>
        <v>0</v>
      </c>
      <c r="U414" s="274"/>
      <c r="V414" s="321"/>
      <c r="W414" s="357">
        <f t="shared" si="70"/>
        <v>0</v>
      </c>
      <c r="X414" s="138">
        <v>6412</v>
      </c>
      <c r="Y414" s="265" t="s">
        <v>416</v>
      </c>
      <c r="AA414" s="273">
        <v>0</v>
      </c>
      <c r="AD414" s="304">
        <f t="shared" si="71"/>
        <v>0</v>
      </c>
      <c r="AE414" s="339"/>
      <c r="AH414" s="380"/>
      <c r="AJ414" s="380"/>
    </row>
    <row r="415" spans="1:36" ht="18.600000000000001" hidden="1" x14ac:dyDescent="0.45">
      <c r="A415" s="276">
        <v>6419</v>
      </c>
      <c r="B415" s="277" t="s">
        <v>417</v>
      </c>
      <c r="C415" s="278">
        <v>2787</v>
      </c>
      <c r="D415" s="279">
        <v>80688.960000000006</v>
      </c>
      <c r="E415" s="279">
        <v>0</v>
      </c>
      <c r="F415" s="279">
        <v>0</v>
      </c>
      <c r="G415" s="277">
        <v>0</v>
      </c>
      <c r="H415" s="277">
        <v>0</v>
      </c>
      <c r="I415" s="277">
        <v>0</v>
      </c>
      <c r="J415" s="277">
        <v>0</v>
      </c>
      <c r="K415" s="280">
        <f t="shared" si="66"/>
        <v>80688.960000000006</v>
      </c>
      <c r="L415" s="245"/>
      <c r="M415" s="281">
        <v>6419</v>
      </c>
      <c r="N415" s="277" t="s">
        <v>1372</v>
      </c>
      <c r="O415" s="282">
        <v>2.1422269825767533</v>
      </c>
      <c r="P415" s="283">
        <f t="shared" si="67"/>
        <v>1300.9825861906047</v>
      </c>
      <c r="Q415" s="286">
        <v>1</v>
      </c>
      <c r="R415" s="285">
        <f t="shared" si="68"/>
        <v>28.95</v>
      </c>
      <c r="S415" s="285">
        <v>0</v>
      </c>
      <c r="T415" s="273">
        <f t="shared" si="69"/>
        <v>0</v>
      </c>
      <c r="U415" s="274"/>
      <c r="V415" s="321"/>
      <c r="W415" s="357">
        <f t="shared" si="70"/>
        <v>0</v>
      </c>
      <c r="X415" s="138">
        <v>6419</v>
      </c>
      <c r="Y415" s="265" t="s">
        <v>417</v>
      </c>
      <c r="AA415" s="273">
        <v>0</v>
      </c>
      <c r="AD415" s="304">
        <f t="shared" si="71"/>
        <v>0</v>
      </c>
      <c r="AE415" s="339"/>
      <c r="AH415" s="380"/>
      <c r="AJ415" s="380"/>
    </row>
    <row r="416" spans="1:36" hidden="1" x14ac:dyDescent="0.45">
      <c r="A416" s="264">
        <v>6461</v>
      </c>
      <c r="B416" s="265" t="s">
        <v>420</v>
      </c>
      <c r="C416" s="266">
        <v>1988</v>
      </c>
      <c r="D416" s="267">
        <v>952391.92</v>
      </c>
      <c r="E416" s="267">
        <v>0</v>
      </c>
      <c r="F416" s="267">
        <v>0</v>
      </c>
      <c r="G416" s="265">
        <v>0</v>
      </c>
      <c r="H416" s="265">
        <v>0</v>
      </c>
      <c r="I416" s="265">
        <v>0</v>
      </c>
      <c r="J416" s="265">
        <v>0</v>
      </c>
      <c r="K416" s="268">
        <f t="shared" si="66"/>
        <v>952391.92</v>
      </c>
      <c r="L416" s="245"/>
      <c r="M416" s="269">
        <v>6461</v>
      </c>
      <c r="N416" s="265" t="s">
        <v>1374</v>
      </c>
      <c r="O416" s="270">
        <v>137.50093768117458</v>
      </c>
      <c r="P416" s="271">
        <f t="shared" si="67"/>
        <v>14.458083221291222</v>
      </c>
      <c r="Q416" s="272"/>
      <c r="R416" s="265">
        <f t="shared" si="68"/>
        <v>479.07</v>
      </c>
      <c r="S416" s="265">
        <v>0</v>
      </c>
      <c r="T416" s="273">
        <f t="shared" si="69"/>
        <v>0</v>
      </c>
      <c r="U416" s="274"/>
      <c r="V416" s="321"/>
      <c r="W416" s="357">
        <f t="shared" si="70"/>
        <v>0</v>
      </c>
      <c r="X416" s="138">
        <v>6461</v>
      </c>
      <c r="Y416" s="265" t="s">
        <v>420</v>
      </c>
      <c r="AA416" s="273">
        <v>0</v>
      </c>
      <c r="AD416" s="304">
        <f t="shared" si="71"/>
        <v>0</v>
      </c>
      <c r="AE416" s="339"/>
      <c r="AH416" s="380"/>
      <c r="AJ416" s="380"/>
    </row>
    <row r="417" spans="1:37" ht="18.600000000000001" hidden="1" x14ac:dyDescent="0.45">
      <c r="A417" s="276">
        <v>6470</v>
      </c>
      <c r="B417" s="277" t="s">
        <v>421</v>
      </c>
      <c r="C417" s="278">
        <v>2129</v>
      </c>
      <c r="D417" s="279">
        <v>625204.92000000004</v>
      </c>
      <c r="E417" s="279">
        <v>10903</v>
      </c>
      <c r="F417" s="279">
        <v>0</v>
      </c>
      <c r="G417" s="277">
        <v>0</v>
      </c>
      <c r="H417" s="277">
        <v>0</v>
      </c>
      <c r="I417" s="277">
        <v>0</v>
      </c>
      <c r="J417" s="277">
        <v>0</v>
      </c>
      <c r="K417" s="280">
        <f t="shared" si="66"/>
        <v>614301.92000000004</v>
      </c>
      <c r="L417" s="245"/>
      <c r="M417" s="281">
        <v>6470</v>
      </c>
      <c r="N417" s="277" t="s">
        <v>1375</v>
      </c>
      <c r="O417" s="282">
        <v>8.186550639466283</v>
      </c>
      <c r="P417" s="283">
        <f t="shared" si="67"/>
        <v>260.06068902040028</v>
      </c>
      <c r="Q417" s="284">
        <v>17</v>
      </c>
      <c r="R417" s="285">
        <f t="shared" si="68"/>
        <v>288.54000000000002</v>
      </c>
      <c r="S417" s="285">
        <v>0</v>
      </c>
      <c r="T417" s="273">
        <f t="shared" si="69"/>
        <v>0</v>
      </c>
      <c r="U417" s="274"/>
      <c r="V417" s="321"/>
      <c r="W417" s="357">
        <f t="shared" si="70"/>
        <v>0</v>
      </c>
      <c r="X417" s="138">
        <v>6470</v>
      </c>
      <c r="Y417" s="265" t="s">
        <v>421</v>
      </c>
      <c r="Z417" s="14"/>
      <c r="AA417" s="273">
        <v>0</v>
      </c>
      <c r="AB417" s="324">
        <f t="shared" ref="AB417:AB424" si="72">U417</f>
        <v>0</v>
      </c>
      <c r="AC417" s="324"/>
      <c r="AD417" s="327">
        <f t="shared" si="71"/>
        <v>0</v>
      </c>
      <c r="AE417" s="339"/>
      <c r="AH417" s="380"/>
      <c r="AJ417" s="380"/>
    </row>
    <row r="418" spans="1:37" ht="18.600000000000001" hidden="1" x14ac:dyDescent="0.45">
      <c r="A418" s="276">
        <v>6482</v>
      </c>
      <c r="B418" s="277" t="s">
        <v>423</v>
      </c>
      <c r="C418" s="278">
        <v>537</v>
      </c>
      <c r="D418" s="279">
        <v>131383.9</v>
      </c>
      <c r="E418" s="279">
        <v>0</v>
      </c>
      <c r="F418" s="279">
        <v>0</v>
      </c>
      <c r="G418" s="277">
        <v>0</v>
      </c>
      <c r="H418" s="277">
        <v>0</v>
      </c>
      <c r="I418" s="277">
        <v>0</v>
      </c>
      <c r="J418" s="277">
        <v>0</v>
      </c>
      <c r="K418" s="280">
        <f t="shared" si="66"/>
        <v>131383.9</v>
      </c>
      <c r="L418" s="245"/>
      <c r="M418" s="281">
        <v>6482</v>
      </c>
      <c r="N418" s="277" t="s">
        <v>1377</v>
      </c>
      <c r="O418" s="282">
        <v>10.722586343396186</v>
      </c>
      <c r="P418" s="283">
        <f t="shared" si="67"/>
        <v>50.081200822479452</v>
      </c>
      <c r="Q418" s="284">
        <v>75</v>
      </c>
      <c r="R418" s="285">
        <f t="shared" si="68"/>
        <v>244.66</v>
      </c>
      <c r="S418" s="285">
        <v>0</v>
      </c>
      <c r="T418" s="273">
        <f t="shared" si="69"/>
        <v>0</v>
      </c>
      <c r="U418" s="274"/>
      <c r="V418" s="321"/>
      <c r="W418" s="357">
        <f t="shared" si="70"/>
        <v>0</v>
      </c>
      <c r="X418" s="138">
        <v>6482</v>
      </c>
      <c r="Y418" s="265" t="s">
        <v>423</v>
      </c>
      <c r="Z418" s="14"/>
      <c r="AA418" s="273">
        <v>0</v>
      </c>
      <c r="AB418" s="324">
        <f t="shared" si="72"/>
        <v>0</v>
      </c>
      <c r="AC418" s="324"/>
      <c r="AD418" s="327">
        <f t="shared" si="71"/>
        <v>0</v>
      </c>
      <c r="AE418" s="339"/>
      <c r="AH418" s="380"/>
      <c r="AJ418" s="380"/>
    </row>
    <row r="419" spans="1:37" hidden="1" x14ac:dyDescent="0.45">
      <c r="A419" s="264">
        <v>6545</v>
      </c>
      <c r="B419" s="265" t="s">
        <v>424</v>
      </c>
      <c r="C419" s="266">
        <v>1118</v>
      </c>
      <c r="D419" s="267">
        <v>516771.46</v>
      </c>
      <c r="E419" s="267">
        <v>0</v>
      </c>
      <c r="F419" s="267">
        <v>2700</v>
      </c>
      <c r="G419" s="265">
        <v>0</v>
      </c>
      <c r="H419" s="265">
        <v>0</v>
      </c>
      <c r="I419" s="265">
        <v>0</v>
      </c>
      <c r="J419" s="265">
        <v>0</v>
      </c>
      <c r="K419" s="268">
        <f t="shared" si="66"/>
        <v>514071.46</v>
      </c>
      <c r="L419" s="245"/>
      <c r="M419" s="269">
        <v>6545</v>
      </c>
      <c r="N419" s="265" t="s">
        <v>1378</v>
      </c>
      <c r="O419" s="270">
        <v>48.37</v>
      </c>
      <c r="P419" s="271">
        <f t="shared" si="67"/>
        <v>23.113500103369859</v>
      </c>
      <c r="Q419" s="272"/>
      <c r="R419" s="265">
        <f t="shared" si="68"/>
        <v>459.81</v>
      </c>
      <c r="S419" s="265">
        <v>0</v>
      </c>
      <c r="T419" s="273">
        <f t="shared" si="69"/>
        <v>0</v>
      </c>
      <c r="U419" s="274"/>
      <c r="V419" s="321"/>
      <c r="W419" s="357">
        <f t="shared" si="70"/>
        <v>0</v>
      </c>
      <c r="X419" s="138">
        <v>6545</v>
      </c>
      <c r="Y419" s="265" t="s">
        <v>424</v>
      </c>
      <c r="Z419" s="14"/>
      <c r="AA419" s="273">
        <v>0</v>
      </c>
      <c r="AB419" s="324">
        <f t="shared" si="72"/>
        <v>0</v>
      </c>
      <c r="AC419" s="324"/>
      <c r="AD419" s="327">
        <f t="shared" si="71"/>
        <v>0</v>
      </c>
      <c r="AE419" s="339"/>
      <c r="AH419" s="380"/>
      <c r="AJ419" s="380"/>
    </row>
    <row r="420" spans="1:37" hidden="1" x14ac:dyDescent="0.45">
      <c r="A420" s="264">
        <v>6608</v>
      </c>
      <c r="B420" s="265" t="s">
        <v>425</v>
      </c>
      <c r="C420" s="266">
        <v>1517</v>
      </c>
      <c r="D420" s="267">
        <v>816958.77</v>
      </c>
      <c r="E420" s="267">
        <v>1206.25</v>
      </c>
      <c r="F420" s="267">
        <v>261.86</v>
      </c>
      <c r="G420" s="265">
        <v>0</v>
      </c>
      <c r="H420" s="265">
        <v>0</v>
      </c>
      <c r="I420" s="265">
        <v>0</v>
      </c>
      <c r="J420" s="265">
        <v>0</v>
      </c>
      <c r="K420" s="268">
        <f t="shared" si="66"/>
        <v>815490.66</v>
      </c>
      <c r="L420" s="245"/>
      <c r="M420" s="269">
        <v>6608</v>
      </c>
      <c r="N420" s="265" t="s">
        <v>1379</v>
      </c>
      <c r="O420" s="270">
        <v>125.70421103210903</v>
      </c>
      <c r="P420" s="271">
        <f t="shared" si="67"/>
        <v>12.068012579248501</v>
      </c>
      <c r="Q420" s="272"/>
      <c r="R420" s="265">
        <f t="shared" si="68"/>
        <v>537.57000000000005</v>
      </c>
      <c r="S420" s="265">
        <v>0</v>
      </c>
      <c r="T420" s="273">
        <f t="shared" si="69"/>
        <v>0</v>
      </c>
      <c r="U420" s="274"/>
      <c r="V420" s="321"/>
      <c r="W420" s="357">
        <f t="shared" si="70"/>
        <v>0</v>
      </c>
      <c r="X420" s="138">
        <v>6608</v>
      </c>
      <c r="Y420" s="265" t="s">
        <v>425</v>
      </c>
      <c r="Z420" s="14"/>
      <c r="AA420" s="273">
        <v>0</v>
      </c>
      <c r="AB420" s="324">
        <f t="shared" si="72"/>
        <v>0</v>
      </c>
      <c r="AC420" s="324"/>
      <c r="AD420" s="327">
        <f t="shared" si="71"/>
        <v>0</v>
      </c>
      <c r="AE420" s="339"/>
      <c r="AH420" s="380"/>
      <c r="AJ420" s="380"/>
    </row>
    <row r="421" spans="1:37" hidden="1" x14ac:dyDescent="0.45">
      <c r="A421" s="264">
        <v>6678</v>
      </c>
      <c r="B421" s="265" t="s">
        <v>427</v>
      </c>
      <c r="C421" s="266">
        <v>1740</v>
      </c>
      <c r="D421" s="267">
        <v>800591.98</v>
      </c>
      <c r="E421" s="267">
        <v>0</v>
      </c>
      <c r="F421" s="267">
        <v>0</v>
      </c>
      <c r="G421" s="265">
        <v>0</v>
      </c>
      <c r="H421" s="265">
        <v>0</v>
      </c>
      <c r="I421" s="265">
        <v>0</v>
      </c>
      <c r="J421" s="265">
        <v>0</v>
      </c>
      <c r="K421" s="268">
        <f t="shared" si="66"/>
        <v>800591.98</v>
      </c>
      <c r="L421" s="245"/>
      <c r="M421" s="269">
        <v>6678</v>
      </c>
      <c r="N421" s="265" t="s">
        <v>1381</v>
      </c>
      <c r="O421" s="270">
        <v>186.72914489588757</v>
      </c>
      <c r="P421" s="271">
        <f t="shared" si="67"/>
        <v>9.3183096884535725</v>
      </c>
      <c r="Q421" s="272"/>
      <c r="R421" s="265">
        <f t="shared" si="68"/>
        <v>460.11</v>
      </c>
      <c r="S421" s="265">
        <v>0</v>
      </c>
      <c r="T421" s="273">
        <f t="shared" si="69"/>
        <v>0</v>
      </c>
      <c r="U421" s="274"/>
      <c r="V421" s="321"/>
      <c r="W421" s="357">
        <f t="shared" si="70"/>
        <v>0</v>
      </c>
      <c r="X421" s="138">
        <v>6678</v>
      </c>
      <c r="Y421" s="265" t="s">
        <v>427</v>
      </c>
      <c r="Z421" s="14"/>
      <c r="AA421" s="273">
        <v>0</v>
      </c>
      <c r="AB421" s="324">
        <f t="shared" si="72"/>
        <v>0</v>
      </c>
      <c r="AC421" s="324"/>
      <c r="AD421" s="327">
        <f t="shared" si="71"/>
        <v>0</v>
      </c>
      <c r="AH421" s="380"/>
      <c r="AJ421" s="380"/>
    </row>
    <row r="422" spans="1:37" hidden="1" x14ac:dyDescent="0.45">
      <c r="A422" s="264">
        <v>6685</v>
      </c>
      <c r="B422" s="265" t="s">
        <v>428</v>
      </c>
      <c r="C422" s="266">
        <v>5126</v>
      </c>
      <c r="D422" s="267">
        <v>2682597.31</v>
      </c>
      <c r="E422" s="267">
        <v>0</v>
      </c>
      <c r="F422" s="267">
        <v>25030</v>
      </c>
      <c r="G422" s="265">
        <v>0</v>
      </c>
      <c r="H422" s="265">
        <v>0</v>
      </c>
      <c r="I422" s="265">
        <v>0</v>
      </c>
      <c r="J422" s="265">
        <v>0</v>
      </c>
      <c r="K422" s="268">
        <f t="shared" si="66"/>
        <v>2657567.31</v>
      </c>
      <c r="L422" s="245"/>
      <c r="M422" s="269">
        <v>6685</v>
      </c>
      <c r="N422" s="265" t="s">
        <v>1383</v>
      </c>
      <c r="O422" s="270">
        <v>235.55460668772986</v>
      </c>
      <c r="P422" s="271">
        <f t="shared" si="67"/>
        <v>21.761408414293669</v>
      </c>
      <c r="Q422" s="272"/>
      <c r="R422" s="265">
        <f t="shared" si="68"/>
        <v>518.45000000000005</v>
      </c>
      <c r="S422" s="265">
        <v>0</v>
      </c>
      <c r="T422" s="273">
        <f t="shared" si="69"/>
        <v>0</v>
      </c>
      <c r="U422" s="274"/>
      <c r="V422" s="321"/>
      <c r="W422" s="357">
        <f t="shared" si="70"/>
        <v>0</v>
      </c>
      <c r="X422" s="138">
        <v>6685</v>
      </c>
      <c r="Y422" s="265" t="s">
        <v>428</v>
      </c>
      <c r="Z422" s="14"/>
      <c r="AA422" s="273">
        <v>0</v>
      </c>
      <c r="AB422" s="324">
        <f t="shared" si="72"/>
        <v>0</v>
      </c>
      <c r="AC422" s="324"/>
      <c r="AD422" s="327">
        <f t="shared" si="71"/>
        <v>0</v>
      </c>
      <c r="AE422" s="339"/>
      <c r="AH422" s="380"/>
      <c r="AJ422" s="380"/>
    </row>
    <row r="423" spans="1:37" hidden="1" x14ac:dyDescent="0.45">
      <c r="A423" s="264">
        <v>6692</v>
      </c>
      <c r="B423" s="265" t="s">
        <v>429</v>
      </c>
      <c r="C423" s="266">
        <v>1153</v>
      </c>
      <c r="D423" s="267">
        <v>497530.82</v>
      </c>
      <c r="E423" s="267">
        <v>0</v>
      </c>
      <c r="F423" s="267">
        <v>0</v>
      </c>
      <c r="G423" s="265">
        <v>0</v>
      </c>
      <c r="H423" s="265">
        <v>0</v>
      </c>
      <c r="I423" s="265">
        <v>0</v>
      </c>
      <c r="J423" s="265">
        <v>0</v>
      </c>
      <c r="K423" s="268">
        <f t="shared" si="66"/>
        <v>497530.82</v>
      </c>
      <c r="L423" s="245"/>
      <c r="M423" s="269">
        <v>6692</v>
      </c>
      <c r="N423" s="265" t="s">
        <v>1384</v>
      </c>
      <c r="O423" s="270">
        <v>251.76867521461878</v>
      </c>
      <c r="P423" s="271">
        <f t="shared" si="67"/>
        <v>4.5796006950313881</v>
      </c>
      <c r="Q423" s="272"/>
      <c r="R423" s="265">
        <f t="shared" si="68"/>
        <v>431.51</v>
      </c>
      <c r="S423" s="265">
        <v>0</v>
      </c>
      <c r="T423" s="273">
        <f t="shared" si="69"/>
        <v>0</v>
      </c>
      <c r="U423" s="274"/>
      <c r="V423" s="321"/>
      <c r="W423" s="357">
        <f t="shared" si="70"/>
        <v>0</v>
      </c>
      <c r="X423" s="138">
        <v>6692</v>
      </c>
      <c r="Y423" s="265" t="s">
        <v>429</v>
      </c>
      <c r="Z423" s="14"/>
      <c r="AA423" s="273">
        <v>0</v>
      </c>
      <c r="AB423" s="324">
        <f t="shared" si="72"/>
        <v>0</v>
      </c>
      <c r="AC423" s="324"/>
      <c r="AD423" s="327">
        <f t="shared" si="71"/>
        <v>0</v>
      </c>
      <c r="AE423" s="340"/>
      <c r="AH423" s="380"/>
      <c r="AJ423" s="380"/>
    </row>
    <row r="424" spans="1:37" hidden="1" x14ac:dyDescent="0.45">
      <c r="A424" s="264">
        <v>6734</v>
      </c>
      <c r="B424" s="265" t="s">
        <v>432</v>
      </c>
      <c r="C424" s="266">
        <v>1288</v>
      </c>
      <c r="D424" s="267">
        <v>515385.43</v>
      </c>
      <c r="E424" s="267">
        <v>0</v>
      </c>
      <c r="F424" s="267">
        <v>0</v>
      </c>
      <c r="G424" s="265">
        <v>0</v>
      </c>
      <c r="H424" s="265">
        <v>0</v>
      </c>
      <c r="I424" s="265">
        <v>0</v>
      </c>
      <c r="J424" s="265">
        <v>0</v>
      </c>
      <c r="K424" s="268">
        <f t="shared" si="66"/>
        <v>515385.43</v>
      </c>
      <c r="L424" s="245"/>
      <c r="M424" s="269">
        <v>6734</v>
      </c>
      <c r="N424" s="265" t="s">
        <v>1387</v>
      </c>
      <c r="O424" s="270">
        <v>79.224229167297295</v>
      </c>
      <c r="P424" s="271">
        <f t="shared" si="67"/>
        <v>16.257652659265876</v>
      </c>
      <c r="Q424" s="272"/>
      <c r="R424" s="265">
        <f t="shared" si="68"/>
        <v>400.14</v>
      </c>
      <c r="S424" s="265">
        <v>0</v>
      </c>
      <c r="T424" s="273">
        <f t="shared" si="69"/>
        <v>0</v>
      </c>
      <c r="U424" s="274"/>
      <c r="V424" s="321"/>
      <c r="W424" s="357">
        <f t="shared" si="70"/>
        <v>0</v>
      </c>
      <c r="X424" s="138">
        <v>6734</v>
      </c>
      <c r="Y424" s="265" t="s">
        <v>432</v>
      </c>
      <c r="Z424" s="14"/>
      <c r="AA424" s="273">
        <v>0</v>
      </c>
      <c r="AB424" s="324">
        <f t="shared" si="72"/>
        <v>0</v>
      </c>
      <c r="AC424" s="324"/>
      <c r="AD424" s="327">
        <f t="shared" si="71"/>
        <v>0</v>
      </c>
      <c r="AH424" s="380"/>
      <c r="AJ424" s="380"/>
    </row>
    <row r="425" spans="1:37" ht="18.600000000000001" hidden="1" x14ac:dyDescent="0.45">
      <c r="A425" s="276">
        <v>1414</v>
      </c>
      <c r="B425" s="277" t="s">
        <v>99</v>
      </c>
      <c r="C425" s="278">
        <v>3925</v>
      </c>
      <c r="D425" s="279">
        <v>1163072.1599999999</v>
      </c>
      <c r="E425" s="279">
        <v>0</v>
      </c>
      <c r="F425" s="279">
        <v>0</v>
      </c>
      <c r="G425" s="277">
        <v>0</v>
      </c>
      <c r="H425" s="277">
        <v>0</v>
      </c>
      <c r="I425" s="277">
        <v>0</v>
      </c>
      <c r="J425" s="277">
        <v>0</v>
      </c>
      <c r="K425" s="280">
        <f t="shared" si="66"/>
        <v>1163072.1599999999</v>
      </c>
      <c r="L425" s="245"/>
      <c r="M425" s="281">
        <v>1414</v>
      </c>
      <c r="N425" s="277" t="s">
        <v>1047</v>
      </c>
      <c r="O425" s="282">
        <v>64.67638631404084</v>
      </c>
      <c r="P425" s="283">
        <f t="shared" si="67"/>
        <v>60.686754837258228</v>
      </c>
      <c r="Q425" s="284">
        <v>67</v>
      </c>
      <c r="R425" s="285">
        <f t="shared" si="68"/>
        <v>296.32</v>
      </c>
      <c r="S425" s="285">
        <v>0</v>
      </c>
      <c r="T425" s="273">
        <f t="shared" si="69"/>
        <v>0</v>
      </c>
      <c r="U425" s="274"/>
      <c r="V425" s="321"/>
      <c r="W425" s="357">
        <f t="shared" si="70"/>
        <v>0</v>
      </c>
      <c r="X425" s="138">
        <v>1414</v>
      </c>
      <c r="Y425" s="265" t="s">
        <v>99</v>
      </c>
      <c r="AA425" s="273">
        <v>0</v>
      </c>
      <c r="AH425" s="380"/>
      <c r="AJ425" s="380"/>
    </row>
    <row r="426" spans="1:37" ht="18" hidden="1" thickBot="1" x14ac:dyDescent="0.5">
      <c r="A426" s="287">
        <v>6748</v>
      </c>
      <c r="B426" s="288" t="s">
        <v>433</v>
      </c>
      <c r="C426" s="289">
        <v>327</v>
      </c>
      <c r="D426" s="290">
        <v>185710.38</v>
      </c>
      <c r="E426" s="290">
        <v>0</v>
      </c>
      <c r="F426" s="290">
        <v>0</v>
      </c>
      <c r="G426" s="288">
        <v>0</v>
      </c>
      <c r="H426" s="288">
        <v>0</v>
      </c>
      <c r="I426" s="288">
        <v>0</v>
      </c>
      <c r="J426" s="288">
        <v>0</v>
      </c>
      <c r="K426" s="268">
        <f t="shared" si="66"/>
        <v>185710.38</v>
      </c>
      <c r="L426" s="245"/>
      <c r="M426" s="269">
        <v>6748</v>
      </c>
      <c r="N426" s="265" t="s">
        <v>1388</v>
      </c>
      <c r="O426" s="270">
        <v>29.52</v>
      </c>
      <c r="P426" s="271">
        <f t="shared" si="67"/>
        <v>11.077235772357724</v>
      </c>
      <c r="Q426" s="272"/>
      <c r="R426" s="288">
        <f t="shared" si="68"/>
        <v>567.91999999999996</v>
      </c>
      <c r="S426" s="288">
        <v>0</v>
      </c>
      <c r="T426" s="291">
        <f t="shared" si="69"/>
        <v>0</v>
      </c>
      <c r="U426" s="292"/>
      <c r="V426" s="321"/>
      <c r="W426" s="357">
        <f t="shared" si="70"/>
        <v>0</v>
      </c>
      <c r="X426" s="138">
        <v>6748</v>
      </c>
      <c r="Y426" s="265" t="s">
        <v>433</v>
      </c>
      <c r="Z426" s="14"/>
      <c r="AA426" s="273">
        <v>11567.018244106253</v>
      </c>
      <c r="AB426" s="324">
        <f>U426</f>
        <v>0</v>
      </c>
      <c r="AC426" s="324"/>
      <c r="AD426" s="327" t="b">
        <f>IF(AA426=0,U426)</f>
        <v>0</v>
      </c>
      <c r="AH426" s="380"/>
      <c r="AJ426" s="380"/>
    </row>
    <row r="427" spans="1:37" ht="18" hidden="1" thickBot="1" x14ac:dyDescent="0.5">
      <c r="A427" s="293"/>
      <c r="B427" s="294" t="s">
        <v>960</v>
      </c>
      <c r="C427" s="295">
        <f t="shared" ref="C427:K427" si="73">SUM(C5:C426)</f>
        <v>854402</v>
      </c>
      <c r="D427" s="296">
        <f t="shared" si="73"/>
        <v>352920425.8299998</v>
      </c>
      <c r="E427" s="296">
        <f t="shared" si="73"/>
        <v>1199454.3200000003</v>
      </c>
      <c r="F427" s="296">
        <f t="shared" si="73"/>
        <v>484963.10000000003</v>
      </c>
      <c r="G427" s="296">
        <f t="shared" si="73"/>
        <v>1261112.55</v>
      </c>
      <c r="H427" s="296">
        <f t="shared" si="73"/>
        <v>0</v>
      </c>
      <c r="I427" s="296">
        <f t="shared" si="73"/>
        <v>0</v>
      </c>
      <c r="J427" s="297">
        <f t="shared" si="73"/>
        <v>0</v>
      </c>
      <c r="K427" s="298">
        <f t="shared" si="73"/>
        <v>349974895.86000001</v>
      </c>
      <c r="L427" s="245"/>
      <c r="R427" s="299">
        <f t="shared" ref="R427" si="74">ROUND((K427/C427),2)</f>
        <v>409.61</v>
      </c>
      <c r="S427" s="300"/>
      <c r="T427" s="301">
        <f>SUM(T5:T426)</f>
        <v>14529262.15</v>
      </c>
      <c r="U427" s="302">
        <f>SUM(U5:U426)</f>
        <v>7499999.9999999991</v>
      </c>
      <c r="V427" s="321"/>
      <c r="AA427" s="322">
        <f>SUM(AA5:AA426)</f>
        <v>12499999.999999998</v>
      </c>
      <c r="AB427" s="325">
        <f>SUM(AB5:AB426)</f>
        <v>201360.85162452661</v>
      </c>
      <c r="AC427" s="325"/>
      <c r="AD427" s="329">
        <f>SUM(AD5:AD426)</f>
        <v>779214.6881319778</v>
      </c>
    </row>
    <row r="428" spans="1:37" ht="10.95" customHeight="1" x14ac:dyDescent="0.45"/>
    <row r="429" spans="1:37" ht="18" thickBot="1" x14ac:dyDescent="0.5">
      <c r="U429" s="275">
        <f>U427</f>
        <v>7499999.9999999991</v>
      </c>
      <c r="V429" s="8"/>
      <c r="W429" s="378"/>
      <c r="X429" s="138"/>
      <c r="AA429" s="273">
        <f>AA427</f>
        <v>12499999.999999998</v>
      </c>
      <c r="AC429" s="330"/>
      <c r="AD429" s="328"/>
      <c r="AE429" s="333" t="s">
        <v>1392</v>
      </c>
      <c r="AG429" s="332">
        <f>SUM(AG5:AG17)</f>
        <v>779214.6881319778</v>
      </c>
      <c r="AI429" s="332">
        <f>SUM(AI5:AI17)</f>
        <v>389607.3440659889</v>
      </c>
      <c r="AK429" s="332">
        <f>SUM(AK5:AK17)</f>
        <v>200000.00000000006</v>
      </c>
    </row>
    <row r="430" spans="1:37" ht="6.6" customHeight="1" thickBot="1" x14ac:dyDescent="0.5">
      <c r="B430" s="78" t="s">
        <v>907</v>
      </c>
      <c r="C430" s="79">
        <f>C427</f>
        <v>854402</v>
      </c>
      <c r="D430" s="80">
        <f t="shared" ref="D430:J430" si="75">SUM(D5:D428)</f>
        <v>705840851.65999961</v>
      </c>
      <c r="E430" s="81">
        <f t="shared" si="75"/>
        <v>2398908.6400000006</v>
      </c>
      <c r="F430" s="82">
        <f t="shared" si="75"/>
        <v>969926.20000000007</v>
      </c>
      <c r="G430" s="82">
        <f t="shared" si="75"/>
        <v>2522225.1</v>
      </c>
      <c r="H430" s="82">
        <f t="shared" si="75"/>
        <v>0</v>
      </c>
      <c r="I430" s="82">
        <f t="shared" si="75"/>
        <v>0</v>
      </c>
      <c r="J430" s="82">
        <f t="shared" si="75"/>
        <v>0</v>
      </c>
      <c r="K430" s="83"/>
      <c r="L430" s="76"/>
      <c r="M430" s="84"/>
      <c r="N430" s="83"/>
      <c r="O430" s="85"/>
      <c r="X430" s="138"/>
      <c r="AC430" s="330"/>
      <c r="AD430" s="328"/>
    </row>
    <row r="431" spans="1:37" ht="18" thickBot="1" x14ac:dyDescent="0.5">
      <c r="B431" s="87" t="s">
        <v>908</v>
      </c>
      <c r="C431" s="88"/>
      <c r="D431" s="89" t="s">
        <v>909</v>
      </c>
      <c r="E431" s="89" t="s">
        <v>909</v>
      </c>
      <c r="F431" s="89" t="s">
        <v>909</v>
      </c>
      <c r="G431" s="89" t="s">
        <v>909</v>
      </c>
      <c r="H431" s="89" t="s">
        <v>909</v>
      </c>
      <c r="I431" s="89" t="s">
        <v>909</v>
      </c>
      <c r="J431" s="89" t="s">
        <v>909</v>
      </c>
      <c r="K431" s="419">
        <f>K427</f>
        <v>349974895.86000001</v>
      </c>
      <c r="L431" s="76"/>
      <c r="M431" s="90" t="s">
        <v>909</v>
      </c>
      <c r="N431" s="91" t="s">
        <v>909</v>
      </c>
      <c r="O431" s="91"/>
      <c r="X431" s="138"/>
      <c r="AC431" s="330"/>
      <c r="AD431" s="328"/>
      <c r="AE431" s="342" t="s">
        <v>1393</v>
      </c>
      <c r="AF431" s="350"/>
      <c r="AG431" s="343"/>
      <c r="AH431" s="343"/>
      <c r="AI431" s="344">
        <v>200000</v>
      </c>
    </row>
    <row r="432" spans="1:37" ht="28.2" thickBot="1" x14ac:dyDescent="0.5">
      <c r="B432" s="92" t="s">
        <v>910</v>
      </c>
      <c r="C432" s="93">
        <f>C430</f>
        <v>854402</v>
      </c>
      <c r="D432" s="94" t="s">
        <v>909</v>
      </c>
      <c r="E432" s="95"/>
      <c r="F432" s="95"/>
      <c r="G432" s="95"/>
      <c r="H432" s="95"/>
      <c r="I432" s="95"/>
      <c r="J432" s="95"/>
      <c r="K432" s="85"/>
      <c r="L432" s="76"/>
      <c r="M432" s="90"/>
      <c r="N432" s="85"/>
      <c r="O432" s="85"/>
      <c r="X432" s="138"/>
      <c r="AC432" s="330"/>
      <c r="AD432" s="328"/>
      <c r="AE432" s="345" t="s">
        <v>1394</v>
      </c>
      <c r="AF432" s="351"/>
      <c r="AG432" s="341"/>
      <c r="AH432" s="341"/>
      <c r="AI432" s="354">
        <f>AI431/AI429</f>
        <v>0.51333734603864511</v>
      </c>
    </row>
    <row r="433" spans="2:21" ht="18" hidden="1" thickBot="1" x14ac:dyDescent="0.5">
      <c r="B433" s="96" t="s">
        <v>911</v>
      </c>
      <c r="C433" s="97"/>
      <c r="D433" s="98"/>
      <c r="E433" s="99"/>
      <c r="F433" s="99"/>
      <c r="G433" s="99"/>
      <c r="H433" s="99"/>
      <c r="I433" s="99"/>
      <c r="J433" s="99"/>
      <c r="K433" s="100">
        <f>ROUND((K431/C430),2)</f>
        <v>409.61</v>
      </c>
      <c r="L433" s="76"/>
      <c r="M433" s="90"/>
      <c r="N433" s="85"/>
      <c r="O433" s="85"/>
    </row>
    <row r="434" spans="2:21" ht="18" hidden="1" thickBot="1" x14ac:dyDescent="0.5">
      <c r="B434" s="101" t="s">
        <v>912</v>
      </c>
      <c r="C434" s="102"/>
      <c r="D434" s="103"/>
      <c r="E434" s="104"/>
      <c r="F434" s="104"/>
      <c r="G434" s="104"/>
      <c r="H434" s="104"/>
      <c r="I434" s="104"/>
      <c r="J434" s="104"/>
      <c r="K434" s="105">
        <f>ROUND(1.5*K433,2)</f>
        <v>614.41999999999996</v>
      </c>
      <c r="L434" s="76"/>
      <c r="M434" s="90"/>
      <c r="N434" s="85"/>
      <c r="O434" s="85"/>
    </row>
    <row r="435" spans="2:21" ht="18" hidden="1" thickBot="1" x14ac:dyDescent="0.5">
      <c r="B435" s="106" t="s">
        <v>913</v>
      </c>
      <c r="C435" s="107"/>
      <c r="D435" s="108"/>
      <c r="E435" s="109"/>
      <c r="F435" s="109"/>
      <c r="G435" s="109"/>
      <c r="H435" s="109"/>
      <c r="I435" s="109"/>
      <c r="J435" s="109"/>
      <c r="K435" s="110"/>
      <c r="L435" s="111"/>
      <c r="M435" s="112"/>
      <c r="N435" s="110"/>
      <c r="O435" s="113">
        <f>ROUND(SUM(O5:O426),2)</f>
        <v>57547.199999999997</v>
      </c>
      <c r="P435" s="114"/>
      <c r="Q435" s="111"/>
      <c r="R435" s="51"/>
      <c r="S435" s="51"/>
      <c r="T435" s="115">
        <f>ROUND(SUM(T5:T426),2)</f>
        <v>14529262.15</v>
      </c>
    </row>
    <row r="436" spans="2:21" ht="18" hidden="1" thickBot="1" x14ac:dyDescent="0.5">
      <c r="B436" s="116" t="s">
        <v>914</v>
      </c>
      <c r="C436" s="117"/>
      <c r="D436" s="118"/>
      <c r="E436" s="119"/>
      <c r="F436" s="119"/>
      <c r="G436" s="119"/>
      <c r="H436" s="119"/>
      <c r="I436" s="119"/>
      <c r="J436" s="119"/>
      <c r="K436" s="120"/>
      <c r="L436" s="121"/>
      <c r="M436" s="122"/>
      <c r="N436" s="120"/>
      <c r="O436" s="123">
        <v>7500000</v>
      </c>
      <c r="P436" s="124"/>
      <c r="Q436" s="121"/>
      <c r="R436" s="125"/>
      <c r="S436" s="125"/>
      <c r="T436" s="126">
        <v>7500000</v>
      </c>
    </row>
    <row r="437" spans="2:21" ht="18" hidden="1" thickBot="1" x14ac:dyDescent="0.5">
      <c r="B437" s="127" t="s">
        <v>915</v>
      </c>
      <c r="C437" s="128"/>
      <c r="D437" s="129"/>
      <c r="E437" s="130"/>
      <c r="F437" s="130"/>
      <c r="G437" s="130"/>
      <c r="H437" s="130"/>
      <c r="I437" s="130"/>
      <c r="J437" s="130"/>
      <c r="K437" s="131"/>
      <c r="L437" s="132"/>
      <c r="M437" s="133"/>
      <c r="N437" s="131"/>
      <c r="O437" s="134">
        <f>O436/O435</f>
        <v>130.3278004837768</v>
      </c>
      <c r="P437" s="135"/>
      <c r="Q437" s="132"/>
      <c r="R437" s="136"/>
      <c r="S437" s="136"/>
      <c r="T437" s="137">
        <f>T436/T435</f>
        <v>0.51619964748175462</v>
      </c>
    </row>
    <row r="438" spans="2:21" ht="18" hidden="1" thickBot="1" x14ac:dyDescent="0.5">
      <c r="B438" s="18"/>
      <c r="C438" s="139"/>
      <c r="D438" s="140"/>
      <c r="E438" s="140"/>
      <c r="F438" s="140"/>
      <c r="G438" s="18"/>
      <c r="H438" s="18"/>
      <c r="I438" s="18"/>
      <c r="J438" s="18"/>
      <c r="L438" s="76"/>
      <c r="M438" s="18"/>
    </row>
    <row r="439" spans="2:21" ht="18" hidden="1" thickBot="1" x14ac:dyDescent="0.5">
      <c r="B439" s="141">
        <v>5</v>
      </c>
      <c r="C439" s="142" t="s">
        <v>916</v>
      </c>
      <c r="D439" s="143"/>
      <c r="E439" s="143"/>
      <c r="F439" s="143"/>
      <c r="G439" s="144"/>
      <c r="H439" s="145"/>
      <c r="I439" s="145"/>
      <c r="J439" s="145"/>
      <c r="K439" s="145"/>
      <c r="L439" s="146"/>
      <c r="M439" s="147"/>
      <c r="N439" s="148"/>
      <c r="O439" s="148"/>
      <c r="P439" s="149"/>
      <c r="Q439" s="150"/>
      <c r="R439" s="151"/>
      <c r="S439" s="151"/>
      <c r="T439" s="151"/>
      <c r="U439" s="152"/>
    </row>
    <row r="440" spans="2:21" ht="18" hidden="1" thickBot="1" x14ac:dyDescent="0.5">
      <c r="B440" s="153">
        <v>17</v>
      </c>
      <c r="C440" s="154" t="s">
        <v>917</v>
      </c>
      <c r="D440" s="155"/>
      <c r="E440" s="155"/>
      <c r="F440" s="155"/>
      <c r="G440" s="156"/>
      <c r="H440" s="157"/>
      <c r="I440" s="157"/>
      <c r="J440" s="157"/>
      <c r="K440" s="157"/>
      <c r="L440" s="158"/>
      <c r="M440" s="159"/>
      <c r="N440" s="160"/>
      <c r="O440" s="160"/>
      <c r="P440" s="161"/>
      <c r="Q440" s="162"/>
      <c r="R440" s="163"/>
      <c r="S440" s="163"/>
      <c r="T440" s="163"/>
      <c r="U440" s="164"/>
    </row>
    <row r="441" spans="2:21" ht="18" hidden="1" thickBot="1" x14ac:dyDescent="0.5">
      <c r="B441" s="141">
        <v>13</v>
      </c>
      <c r="C441" s="142" t="s">
        <v>918</v>
      </c>
      <c r="D441" s="143"/>
      <c r="E441" s="143"/>
      <c r="F441" s="143"/>
      <c r="G441" s="144"/>
      <c r="H441" s="145"/>
      <c r="I441" s="145"/>
      <c r="J441" s="145"/>
      <c r="K441" s="145"/>
      <c r="L441" s="146"/>
      <c r="M441" s="147"/>
      <c r="N441" s="148"/>
      <c r="O441" s="148"/>
      <c r="P441" s="149"/>
      <c r="Q441" s="150"/>
      <c r="R441" s="151"/>
      <c r="S441" s="151"/>
      <c r="T441" s="151"/>
      <c r="U441" s="152"/>
    </row>
    <row r="442" spans="2:21" ht="18" hidden="1" thickBot="1" x14ac:dyDescent="0.5">
      <c r="B442" s="153">
        <v>19</v>
      </c>
      <c r="C442" s="154" t="s">
        <v>919</v>
      </c>
      <c r="D442" s="155"/>
      <c r="E442" s="155"/>
      <c r="F442" s="155"/>
      <c r="G442" s="156"/>
      <c r="H442" s="157"/>
      <c r="I442" s="157"/>
      <c r="J442" s="157"/>
      <c r="K442" s="157"/>
      <c r="L442" s="158"/>
      <c r="M442" s="159"/>
      <c r="N442" s="160"/>
      <c r="O442" s="160"/>
      <c r="P442" s="161"/>
      <c r="Q442" s="162"/>
      <c r="R442" s="163"/>
      <c r="S442" s="163"/>
      <c r="T442" s="163"/>
      <c r="U442" s="164"/>
    </row>
    <row r="443" spans="2:21" ht="18" hidden="1" thickBot="1" x14ac:dyDescent="0.5">
      <c r="B443" s="165">
        <v>32</v>
      </c>
      <c r="C443" s="142" t="s">
        <v>920</v>
      </c>
      <c r="D443" s="143"/>
      <c r="E443" s="143"/>
      <c r="F443" s="143"/>
      <c r="G443" s="144"/>
      <c r="H443" s="145"/>
      <c r="I443" s="145"/>
      <c r="J443" s="145"/>
      <c r="K443" s="145"/>
      <c r="L443" s="146"/>
      <c r="M443" s="147"/>
      <c r="N443" s="148"/>
      <c r="O443" s="148"/>
      <c r="P443" s="149"/>
      <c r="Q443" s="150"/>
      <c r="R443" s="151"/>
      <c r="S443" s="151"/>
      <c r="T443" s="151"/>
      <c r="U443" s="152"/>
    </row>
    <row r="444" spans="2:21" ht="18" hidden="1" thickBot="1" x14ac:dyDescent="0.5">
      <c r="B444" s="153">
        <v>21</v>
      </c>
      <c r="C444" s="154" t="s">
        <v>921</v>
      </c>
      <c r="D444" s="155"/>
      <c r="E444" s="155"/>
      <c r="F444" s="155"/>
      <c r="G444" s="156"/>
      <c r="H444" s="157"/>
      <c r="I444" s="157"/>
      <c r="J444" s="157"/>
      <c r="K444" s="157"/>
      <c r="L444" s="158"/>
      <c r="M444" s="159"/>
      <c r="N444" s="160"/>
      <c r="O444" s="160"/>
      <c r="P444" s="161"/>
      <c r="Q444" s="162"/>
      <c r="R444" s="163"/>
      <c r="S444" s="163"/>
      <c r="T444" s="163"/>
      <c r="U444" s="164"/>
    </row>
    <row r="445" spans="2:21" ht="18" hidden="1" thickBot="1" x14ac:dyDescent="0.5">
      <c r="B445" s="141">
        <v>10</v>
      </c>
      <c r="C445" s="142" t="s">
        <v>922</v>
      </c>
      <c r="D445" s="143"/>
      <c r="E445" s="143"/>
      <c r="F445" s="143"/>
      <c r="G445" s="144"/>
      <c r="H445" s="145"/>
      <c r="I445" s="145"/>
      <c r="J445" s="145"/>
      <c r="K445" s="145"/>
      <c r="L445" s="146"/>
      <c r="M445" s="147"/>
      <c r="N445" s="148"/>
      <c r="O445" s="148"/>
      <c r="P445" s="149"/>
      <c r="Q445" s="150"/>
      <c r="R445" s="151"/>
      <c r="S445" s="151"/>
      <c r="T445" s="151"/>
      <c r="U445" s="152"/>
    </row>
    <row r="446" spans="2:21" ht="18" hidden="1" thickBot="1" x14ac:dyDescent="0.5">
      <c r="B446" s="166">
        <v>6</v>
      </c>
      <c r="C446" s="154" t="s">
        <v>923</v>
      </c>
      <c r="D446" s="155"/>
      <c r="E446" s="155"/>
      <c r="F446" s="155"/>
      <c r="G446" s="156"/>
      <c r="H446" s="157"/>
      <c r="I446" s="157"/>
      <c r="J446" s="157"/>
      <c r="K446" s="157"/>
      <c r="L446" s="158"/>
      <c r="M446" s="159"/>
      <c r="N446" s="160"/>
      <c r="O446" s="167"/>
      <c r="P446" s="161"/>
      <c r="Q446" s="162"/>
      <c r="R446" s="163"/>
      <c r="S446" s="163"/>
      <c r="T446" s="163"/>
      <c r="U446" s="164"/>
    </row>
    <row r="447" spans="2:21" ht="18" hidden="1" thickBot="1" x14ac:dyDescent="0.5">
      <c r="B447" s="141">
        <f>SUM(B439:B446)</f>
        <v>123</v>
      </c>
      <c r="C447" s="142" t="s">
        <v>924</v>
      </c>
      <c r="D447" s="143"/>
      <c r="E447" s="143"/>
      <c r="F447" s="143"/>
      <c r="G447" s="145"/>
      <c r="H447" s="145"/>
      <c r="I447" s="145"/>
      <c r="J447" s="145"/>
      <c r="K447" s="145"/>
      <c r="L447" s="146"/>
      <c r="M447" s="147"/>
      <c r="N447" s="148"/>
      <c r="O447" s="148"/>
      <c r="P447" s="149"/>
      <c r="Q447" s="150"/>
      <c r="R447" s="151"/>
      <c r="S447" s="151"/>
      <c r="T447" s="151"/>
      <c r="U447" s="152"/>
    </row>
    <row r="448" spans="2:21" ht="18" hidden="1" thickBot="1" x14ac:dyDescent="0.5">
      <c r="B448" s="138"/>
      <c r="C448" s="138"/>
      <c r="D448" s="138"/>
      <c r="E448" s="138"/>
      <c r="F448" s="138"/>
      <c r="G448" s="138"/>
      <c r="H448" s="138"/>
      <c r="I448" s="138"/>
      <c r="J448" s="138"/>
      <c r="K448" s="138"/>
      <c r="L448" s="138"/>
      <c r="M448" s="138"/>
      <c r="N448" s="138"/>
      <c r="O448" s="138"/>
      <c r="P448" s="138"/>
      <c r="Q448" s="138"/>
      <c r="R448" s="138"/>
      <c r="S448" s="138"/>
      <c r="T448" s="138"/>
      <c r="U448" s="138"/>
    </row>
    <row r="449" spans="2:37" ht="18" hidden="1" thickBot="1" x14ac:dyDescent="0.5">
      <c r="B449" s="315" t="str">
        <f>B1</f>
        <v>District Name 
As of 8:05 PM on 05-09-2018</v>
      </c>
    </row>
    <row r="450" spans="2:37" ht="18" hidden="1" thickBot="1" x14ac:dyDescent="0.5"/>
    <row r="451" spans="2:37" x14ac:dyDescent="0.45">
      <c r="B451" s="306" t="s">
        <v>1107</v>
      </c>
      <c r="C451" s="307">
        <v>63</v>
      </c>
      <c r="D451" s="316">
        <v>61897.29</v>
      </c>
      <c r="E451" s="316">
        <v>0</v>
      </c>
      <c r="F451" s="316">
        <v>0</v>
      </c>
      <c r="G451" s="306">
        <v>0</v>
      </c>
      <c r="H451" s="306">
        <v>0</v>
      </c>
      <c r="I451" s="306">
        <v>0</v>
      </c>
      <c r="J451" s="306">
        <v>0</v>
      </c>
      <c r="K451" s="308">
        <f>D451-E451-F451-G451-I451-J451</f>
        <v>61897.29</v>
      </c>
      <c r="L451" s="309"/>
      <c r="M451" s="310">
        <v>2523</v>
      </c>
      <c r="N451" s="306" t="s">
        <v>1108</v>
      </c>
      <c r="O451" s="311">
        <v>35.549999999999997</v>
      </c>
      <c r="P451" s="312">
        <f>C451/O451</f>
        <v>1.7721518987341773</v>
      </c>
      <c r="Q451" s="313"/>
      <c r="R451" s="306">
        <f>ROUND((K451/C451),2)</f>
        <v>982.5</v>
      </c>
      <c r="S451" s="306">
        <f>ROUND((R451-S$2),2)</f>
        <v>368.09</v>
      </c>
      <c r="T451" s="317">
        <f>S451*C451</f>
        <v>23189.67</v>
      </c>
      <c r="U451" s="314">
        <f>T451*U$2</f>
        <v>11970.499479218221</v>
      </c>
      <c r="AE451" s="420" t="s">
        <v>1401</v>
      </c>
      <c r="AF451" s="421"/>
      <c r="AG451" s="421"/>
      <c r="AH451" s="421"/>
      <c r="AI451" s="421"/>
      <c r="AJ451" s="421"/>
      <c r="AK451" s="422"/>
    </row>
    <row r="452" spans="2:37" ht="18" thickBot="1" x14ac:dyDescent="0.5">
      <c r="B452" s="306" t="s">
        <v>1202</v>
      </c>
      <c r="C452" s="307">
        <v>207</v>
      </c>
      <c r="D452" s="316">
        <v>139400.06</v>
      </c>
      <c r="E452" s="316">
        <v>0</v>
      </c>
      <c r="F452" s="316">
        <v>0</v>
      </c>
      <c r="G452" s="306">
        <v>0</v>
      </c>
      <c r="H452" s="306">
        <v>0</v>
      </c>
      <c r="I452" s="306">
        <v>0</v>
      </c>
      <c r="J452" s="306">
        <v>0</v>
      </c>
      <c r="K452" s="308">
        <f>D452-E452-F452-G452-I452-J452</f>
        <v>139400.06</v>
      </c>
      <c r="L452" s="309"/>
      <c r="M452" s="310">
        <v>3913</v>
      </c>
      <c r="N452" s="306" t="s">
        <v>1203</v>
      </c>
      <c r="O452" s="311">
        <v>31.38</v>
      </c>
      <c r="P452" s="312">
        <f>C452/O452</f>
        <v>6.5965583173996176</v>
      </c>
      <c r="Q452" s="313"/>
      <c r="R452" s="306">
        <f>ROUND((K452/C452),2)</f>
        <v>673.43</v>
      </c>
      <c r="S452" s="306">
        <f>ROUND((R452-S$2),2)</f>
        <v>59.02</v>
      </c>
      <c r="T452" s="317">
        <f>S452*C452</f>
        <v>12217.140000000001</v>
      </c>
      <c r="U452" s="314">
        <f>T452*U$2</f>
        <v>6306.483361235244</v>
      </c>
      <c r="AE452" s="423"/>
      <c r="AF452" s="424"/>
      <c r="AG452" s="424"/>
      <c r="AH452" s="424"/>
      <c r="AI452" s="424"/>
      <c r="AJ452" s="424"/>
      <c r="AK452" s="425"/>
    </row>
    <row r="453" spans="2:37" ht="18" thickBot="1" x14ac:dyDescent="0.5">
      <c r="B453" s="358" t="s">
        <v>1284</v>
      </c>
      <c r="C453" s="359">
        <v>91</v>
      </c>
      <c r="D453" s="360">
        <v>44329.9</v>
      </c>
      <c r="E453" s="360">
        <v>0</v>
      </c>
      <c r="F453" s="360">
        <v>0</v>
      </c>
      <c r="G453" s="358">
        <v>0</v>
      </c>
      <c r="H453" s="358">
        <v>0</v>
      </c>
      <c r="I453" s="358">
        <v>0</v>
      </c>
      <c r="J453" s="358">
        <v>0</v>
      </c>
      <c r="K453" s="361">
        <f>D453-E453-F453-G453-I453-J453</f>
        <v>44329.9</v>
      </c>
      <c r="L453" s="309"/>
      <c r="M453" s="362">
        <v>4998</v>
      </c>
      <c r="N453" s="358" t="s">
        <v>1285</v>
      </c>
      <c r="O453" s="363">
        <v>13.87</v>
      </c>
      <c r="P453" s="364">
        <f>C453/O453</f>
        <v>6.5609228550829135</v>
      </c>
      <c r="Q453" s="365"/>
      <c r="R453" s="358">
        <f>ROUND((K453/C453),2)</f>
        <v>487.14</v>
      </c>
      <c r="S453" s="358">
        <v>0</v>
      </c>
      <c r="T453" s="366">
        <f>S453*C453</f>
        <v>0</v>
      </c>
      <c r="U453" s="367">
        <f>T453*U$2</f>
        <v>0</v>
      </c>
    </row>
    <row r="454" spans="2:37" ht="18" thickBot="1" x14ac:dyDescent="0.5">
      <c r="B454" s="368"/>
      <c r="C454" s="369"/>
      <c r="D454" s="370"/>
      <c r="E454" s="370"/>
      <c r="F454" s="370"/>
      <c r="G454" s="368"/>
      <c r="H454" s="368"/>
      <c r="I454" s="368"/>
      <c r="J454" s="368"/>
      <c r="K454" s="371"/>
      <c r="L454" s="368"/>
      <c r="M454" s="372"/>
      <c r="N454" s="371"/>
      <c r="O454" s="371"/>
      <c r="P454" s="373"/>
      <c r="Q454" s="374"/>
      <c r="R454" s="368"/>
      <c r="S454" s="368"/>
      <c r="T454" s="375">
        <f>T451+T452</f>
        <v>35406.81</v>
      </c>
      <c r="U454" s="376">
        <f>U451+U452</f>
        <v>18276.982840453464</v>
      </c>
    </row>
  </sheetData>
  <sortState ref="A5:AD426">
    <sortCondition descending="1" sortBy="cellColor" ref="AD5:AD426" dxfId="0"/>
  </sortState>
  <mergeCells count="1">
    <mergeCell ref="AE451:AK452"/>
  </mergeCells>
  <pageMargins left="0.7" right="0.7" top="0.75" bottom="0.75" header="0.3" footer="0.3"/>
  <pageSetup orientation="landscape" r:id="rId1"/>
  <headerFooter>
    <oddHeader>&amp;F</oddHeader>
    <oddFooter>&amp;C&amp;A&amp;RPage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"/>
  <sheetViews>
    <sheetView topLeftCell="A118" workbookViewId="0">
      <selection activeCell="B144" sqref="B144"/>
    </sheetView>
  </sheetViews>
  <sheetFormatPr defaultRowHeight="14.4" x14ac:dyDescent="0.3"/>
  <cols>
    <col min="2" max="2" width="30.109375" bestFit="1" customWidth="1"/>
    <col min="3" max="3" width="16.33203125" style="408" bestFit="1" customWidth="1"/>
  </cols>
  <sheetData>
    <row r="1" spans="1:3" ht="36.6" thickBot="1" x14ac:dyDescent="0.35">
      <c r="A1" s="199" t="s">
        <v>0</v>
      </c>
      <c r="B1" s="200" t="s">
        <v>1400</v>
      </c>
      <c r="C1" s="407" t="s">
        <v>1389</v>
      </c>
    </row>
    <row r="2" spans="1:3" x14ac:dyDescent="0.3">
      <c r="A2" s="404">
        <v>84</v>
      </c>
      <c r="B2" s="405" t="s">
        <v>16</v>
      </c>
      <c r="C2" s="408">
        <v>67370.64</v>
      </c>
    </row>
    <row r="3" spans="1:3" x14ac:dyDescent="0.3">
      <c r="A3" s="406">
        <v>91</v>
      </c>
      <c r="B3" s="405" t="s">
        <v>17</v>
      </c>
      <c r="C3" s="408">
        <v>93531.57</v>
      </c>
    </row>
    <row r="4" spans="1:3" x14ac:dyDescent="0.3">
      <c r="A4" s="404">
        <v>105</v>
      </c>
      <c r="B4" s="405" t="s">
        <v>18</v>
      </c>
      <c r="C4" s="408">
        <v>68534.149999999994</v>
      </c>
    </row>
    <row r="5" spans="1:3" x14ac:dyDescent="0.3">
      <c r="A5" s="406">
        <v>161</v>
      </c>
      <c r="B5" s="405" t="s">
        <v>25</v>
      </c>
      <c r="C5" s="408">
        <v>40782.94</v>
      </c>
    </row>
    <row r="6" spans="1:3" x14ac:dyDescent="0.3">
      <c r="A6" s="404">
        <v>170</v>
      </c>
      <c r="B6" s="405" t="s">
        <v>26</v>
      </c>
      <c r="C6" s="408">
        <v>120168.33</v>
      </c>
    </row>
    <row r="7" spans="1:3" x14ac:dyDescent="0.3">
      <c r="A7" s="406">
        <v>196</v>
      </c>
      <c r="B7" s="405" t="s">
        <v>28</v>
      </c>
      <c r="C7" s="408">
        <v>168039.27</v>
      </c>
    </row>
    <row r="8" spans="1:3" x14ac:dyDescent="0.3">
      <c r="A8" s="404">
        <v>203</v>
      </c>
      <c r="B8" s="405" t="s">
        <v>29</v>
      </c>
      <c r="C8" s="408">
        <v>73094.080000000002</v>
      </c>
    </row>
    <row r="9" spans="1:3" x14ac:dyDescent="0.3">
      <c r="A9" s="406">
        <v>315</v>
      </c>
      <c r="B9" s="405" t="s">
        <v>37</v>
      </c>
      <c r="C9" s="408">
        <v>154004.44</v>
      </c>
    </row>
    <row r="10" spans="1:3" x14ac:dyDescent="0.3">
      <c r="A10" s="404">
        <v>6013</v>
      </c>
      <c r="B10" s="405" t="s">
        <v>389</v>
      </c>
      <c r="C10" s="408">
        <v>7421.49</v>
      </c>
    </row>
    <row r="11" spans="1:3" x14ac:dyDescent="0.3">
      <c r="A11" s="406">
        <v>441</v>
      </c>
      <c r="B11" s="405" t="s">
        <v>45</v>
      </c>
      <c r="C11" s="408">
        <v>116123.53</v>
      </c>
    </row>
    <row r="12" spans="1:3" x14ac:dyDescent="0.3">
      <c r="A12" s="404">
        <v>485</v>
      </c>
      <c r="B12" s="405" t="s">
        <v>48</v>
      </c>
      <c r="C12" s="408">
        <v>50732.77</v>
      </c>
    </row>
    <row r="13" spans="1:3" x14ac:dyDescent="0.3">
      <c r="A13" s="406">
        <v>497</v>
      </c>
      <c r="B13" s="405" t="s">
        <v>50</v>
      </c>
      <c r="C13" s="408">
        <v>70481.63</v>
      </c>
    </row>
    <row r="14" spans="1:3" x14ac:dyDescent="0.3">
      <c r="A14" s="404">
        <v>623</v>
      </c>
      <c r="B14" s="405" t="s">
        <v>54</v>
      </c>
      <c r="C14" s="408">
        <v>90526.16</v>
      </c>
    </row>
    <row r="15" spans="1:3" x14ac:dyDescent="0.3">
      <c r="A15" s="406">
        <v>637</v>
      </c>
      <c r="B15" s="405" t="s">
        <v>55</v>
      </c>
      <c r="C15" s="408">
        <v>49132.66</v>
      </c>
    </row>
    <row r="16" spans="1:3" x14ac:dyDescent="0.3">
      <c r="A16" s="404">
        <v>657</v>
      </c>
      <c r="B16" s="405" t="s">
        <v>56</v>
      </c>
      <c r="C16" s="408">
        <v>41320.74</v>
      </c>
    </row>
    <row r="17" spans="1:3" x14ac:dyDescent="0.3">
      <c r="A17" s="406">
        <v>735</v>
      </c>
      <c r="B17" s="405" t="s">
        <v>62</v>
      </c>
      <c r="C17" s="408">
        <v>13656.52</v>
      </c>
    </row>
    <row r="18" spans="1:3" x14ac:dyDescent="0.3">
      <c r="A18" s="404">
        <v>840</v>
      </c>
      <c r="B18" s="405" t="s">
        <v>64</v>
      </c>
      <c r="C18" s="408">
        <v>60924.15</v>
      </c>
    </row>
    <row r="19" spans="1:3" x14ac:dyDescent="0.3">
      <c r="A19" s="406">
        <v>910</v>
      </c>
      <c r="B19" s="405" t="s">
        <v>69</v>
      </c>
      <c r="C19" s="408">
        <v>35493.279999999999</v>
      </c>
    </row>
    <row r="20" spans="1:3" x14ac:dyDescent="0.3">
      <c r="A20" s="404">
        <v>980</v>
      </c>
      <c r="B20" s="405" t="s">
        <v>70</v>
      </c>
      <c r="C20" s="408">
        <v>39847.019999999997</v>
      </c>
    </row>
    <row r="21" spans="1:3" x14ac:dyDescent="0.3">
      <c r="A21" s="406">
        <v>994</v>
      </c>
      <c r="B21" s="405" t="s">
        <v>71</v>
      </c>
      <c r="C21" s="408">
        <v>47607.73</v>
      </c>
    </row>
    <row r="22" spans="1:3" x14ac:dyDescent="0.3">
      <c r="A22" s="404">
        <v>1071</v>
      </c>
      <c r="B22" s="405" t="s">
        <v>74</v>
      </c>
      <c r="C22" s="408">
        <v>133906.56</v>
      </c>
    </row>
    <row r="23" spans="1:3" x14ac:dyDescent="0.3">
      <c r="A23" s="406">
        <v>1080</v>
      </c>
      <c r="B23" s="405" t="s">
        <v>75</v>
      </c>
      <c r="C23" s="408">
        <v>302921.95</v>
      </c>
    </row>
    <row r="24" spans="1:3" x14ac:dyDescent="0.3">
      <c r="A24" s="404">
        <v>1155</v>
      </c>
      <c r="B24" s="405" t="s">
        <v>82</v>
      </c>
      <c r="C24" s="408">
        <v>192299.84</v>
      </c>
    </row>
    <row r="25" spans="1:3" x14ac:dyDescent="0.3">
      <c r="A25" s="406">
        <v>1162</v>
      </c>
      <c r="B25" s="405" t="s">
        <v>83</v>
      </c>
      <c r="C25" s="408">
        <v>114518.27</v>
      </c>
    </row>
    <row r="26" spans="1:3" x14ac:dyDescent="0.3">
      <c r="A26" s="404">
        <v>1169</v>
      </c>
      <c r="B26" s="405" t="s">
        <v>84</v>
      </c>
      <c r="C26" s="408">
        <v>37697.11</v>
      </c>
    </row>
    <row r="27" spans="1:3" x14ac:dyDescent="0.3">
      <c r="A27" s="406">
        <v>1204</v>
      </c>
      <c r="B27" s="405" t="s">
        <v>87</v>
      </c>
      <c r="C27" s="408">
        <v>25291.18</v>
      </c>
    </row>
    <row r="28" spans="1:3" x14ac:dyDescent="0.3">
      <c r="A28" s="404">
        <v>1232</v>
      </c>
      <c r="B28" s="405" t="s">
        <v>89</v>
      </c>
      <c r="C28" s="408">
        <v>27596.15</v>
      </c>
    </row>
    <row r="29" spans="1:3" x14ac:dyDescent="0.3">
      <c r="A29" s="406">
        <v>1260</v>
      </c>
      <c r="B29" s="405" t="s">
        <v>92</v>
      </c>
      <c r="C29" s="408">
        <v>90730.68</v>
      </c>
    </row>
    <row r="30" spans="1:3" x14ac:dyDescent="0.3">
      <c r="A30" s="404">
        <v>1421</v>
      </c>
      <c r="B30" s="405" t="s">
        <v>100</v>
      </c>
      <c r="C30" s="408">
        <v>109851.55</v>
      </c>
    </row>
    <row r="31" spans="1:3" x14ac:dyDescent="0.3">
      <c r="A31" s="406">
        <v>2744</v>
      </c>
      <c r="B31" s="405" t="s">
        <v>185</v>
      </c>
      <c r="C31" s="408">
        <v>34344.79</v>
      </c>
    </row>
    <row r="32" spans="1:3" x14ac:dyDescent="0.3">
      <c r="A32" s="404">
        <v>1491</v>
      </c>
      <c r="B32" s="405" t="s">
        <v>103</v>
      </c>
      <c r="C32" s="408">
        <v>296499.52</v>
      </c>
    </row>
    <row r="33" spans="1:3" x14ac:dyDescent="0.3">
      <c r="A33" s="406">
        <v>1499</v>
      </c>
      <c r="B33" s="405" t="s">
        <v>104</v>
      </c>
      <c r="C33" s="408">
        <v>308105.24</v>
      </c>
    </row>
    <row r="34" spans="1:3" x14ac:dyDescent="0.3">
      <c r="A34" s="404">
        <v>1561</v>
      </c>
      <c r="B34" s="405" t="s">
        <v>108</v>
      </c>
      <c r="C34" s="408">
        <v>107074.43</v>
      </c>
    </row>
    <row r="35" spans="1:3" x14ac:dyDescent="0.3">
      <c r="A35" s="406">
        <v>1582</v>
      </c>
      <c r="B35" s="405" t="s">
        <v>110</v>
      </c>
      <c r="C35" s="408">
        <v>134818.43</v>
      </c>
    </row>
    <row r="36" spans="1:3" x14ac:dyDescent="0.3">
      <c r="A36" s="404">
        <v>1600</v>
      </c>
      <c r="B36" s="405" t="s">
        <v>111</v>
      </c>
      <c r="C36" s="408">
        <v>33194.94</v>
      </c>
    </row>
    <row r="37" spans="1:3" x14ac:dyDescent="0.3">
      <c r="A37" s="406">
        <v>1659</v>
      </c>
      <c r="B37" s="405" t="s">
        <v>115</v>
      </c>
      <c r="C37" s="408">
        <v>348527.74</v>
      </c>
    </row>
    <row r="38" spans="1:3" x14ac:dyDescent="0.3">
      <c r="A38" s="404">
        <v>1687</v>
      </c>
      <c r="B38" s="405" t="s">
        <v>118</v>
      </c>
      <c r="C38" s="408">
        <v>34083.15</v>
      </c>
    </row>
    <row r="39" spans="1:3" x14ac:dyDescent="0.3">
      <c r="A39" s="406">
        <v>5757</v>
      </c>
      <c r="B39" s="405" t="s">
        <v>377</v>
      </c>
      <c r="C39" s="408">
        <v>64171.16</v>
      </c>
    </row>
    <row r="40" spans="1:3" x14ac:dyDescent="0.3">
      <c r="A40" s="404">
        <v>1855</v>
      </c>
      <c r="B40" s="405" t="s">
        <v>124</v>
      </c>
      <c r="C40" s="408">
        <v>132955.59</v>
      </c>
    </row>
    <row r="41" spans="1:3" x14ac:dyDescent="0.3">
      <c r="A41" s="406">
        <v>1870</v>
      </c>
      <c r="B41" s="405" t="s">
        <v>126</v>
      </c>
      <c r="C41" s="408">
        <v>26599.82</v>
      </c>
    </row>
    <row r="42" spans="1:3" x14ac:dyDescent="0.3">
      <c r="A42" s="404">
        <v>4843</v>
      </c>
      <c r="B42" s="405" t="s">
        <v>326</v>
      </c>
      <c r="C42" s="408">
        <v>35785.800000000003</v>
      </c>
    </row>
    <row r="43" spans="1:3" x14ac:dyDescent="0.3">
      <c r="A43" s="406">
        <v>2114</v>
      </c>
      <c r="B43" s="405" t="s">
        <v>139</v>
      </c>
      <c r="C43" s="408">
        <v>156866.07999999999</v>
      </c>
    </row>
    <row r="44" spans="1:3" x14ac:dyDescent="0.3">
      <c r="A44" s="404">
        <v>2128</v>
      </c>
      <c r="B44" s="405" t="s">
        <v>140</v>
      </c>
      <c r="C44" s="408">
        <v>78849.62</v>
      </c>
    </row>
    <row r="45" spans="1:3" x14ac:dyDescent="0.3">
      <c r="A45" s="406">
        <v>2135</v>
      </c>
      <c r="B45" s="405" t="s">
        <v>141</v>
      </c>
      <c r="C45" s="408">
        <v>162418.16</v>
      </c>
    </row>
    <row r="46" spans="1:3" x14ac:dyDescent="0.3">
      <c r="A46" s="404">
        <v>2142</v>
      </c>
      <c r="B46" s="405" t="s">
        <v>142</v>
      </c>
      <c r="C46" s="408">
        <v>14256.24</v>
      </c>
    </row>
    <row r="47" spans="1:3" x14ac:dyDescent="0.3">
      <c r="A47" s="406">
        <v>2198</v>
      </c>
      <c r="B47" s="405" t="s">
        <v>145</v>
      </c>
      <c r="C47" s="408">
        <v>18011.43</v>
      </c>
    </row>
    <row r="48" spans="1:3" x14ac:dyDescent="0.3">
      <c r="A48" s="404">
        <v>2212</v>
      </c>
      <c r="B48" s="405" t="s">
        <v>146</v>
      </c>
      <c r="C48" s="408">
        <v>15471.97</v>
      </c>
    </row>
    <row r="49" spans="1:3" x14ac:dyDescent="0.3">
      <c r="A49" s="406">
        <v>2233</v>
      </c>
      <c r="B49" s="405" t="s">
        <v>149</v>
      </c>
      <c r="C49" s="408">
        <v>80859.94</v>
      </c>
    </row>
    <row r="50" spans="1:3" x14ac:dyDescent="0.3">
      <c r="A50" s="404">
        <v>2394</v>
      </c>
      <c r="B50" s="405" t="s">
        <v>155</v>
      </c>
      <c r="C50" s="408">
        <v>97056.78</v>
      </c>
    </row>
    <row r="51" spans="1:3" x14ac:dyDescent="0.3">
      <c r="A51" s="406">
        <v>2478</v>
      </c>
      <c r="B51" s="405" t="s">
        <v>163</v>
      </c>
      <c r="C51" s="408">
        <v>166621.47</v>
      </c>
    </row>
    <row r="52" spans="1:3" x14ac:dyDescent="0.3">
      <c r="A52" s="404">
        <v>2525</v>
      </c>
      <c r="B52" s="405" t="s">
        <v>165</v>
      </c>
      <c r="C52" s="408">
        <v>36642.879999999997</v>
      </c>
    </row>
    <row r="53" spans="1:3" x14ac:dyDescent="0.3">
      <c r="A53" s="406">
        <v>2605</v>
      </c>
      <c r="B53" s="405" t="s">
        <v>173</v>
      </c>
      <c r="C53" s="408">
        <v>39203.17</v>
      </c>
    </row>
    <row r="54" spans="1:3" x14ac:dyDescent="0.3">
      <c r="A54" s="404">
        <v>2618</v>
      </c>
      <c r="B54" s="405" t="s">
        <v>175</v>
      </c>
      <c r="C54" s="408">
        <v>263551</v>
      </c>
    </row>
    <row r="55" spans="1:3" x14ac:dyDescent="0.3">
      <c r="A55" s="406">
        <v>2625</v>
      </c>
      <c r="B55" s="405" t="s">
        <v>176</v>
      </c>
      <c r="C55" s="408">
        <v>9437.1299999999992</v>
      </c>
    </row>
    <row r="56" spans="1:3" x14ac:dyDescent="0.3">
      <c r="A56" s="404">
        <v>2632</v>
      </c>
      <c r="B56" s="405" t="s">
        <v>177</v>
      </c>
      <c r="C56" s="408">
        <v>69229.919999999998</v>
      </c>
    </row>
    <row r="57" spans="1:3" x14ac:dyDescent="0.3">
      <c r="A57" s="406">
        <v>2660</v>
      </c>
      <c r="B57" s="405" t="s">
        <v>180</v>
      </c>
      <c r="C57" s="408">
        <v>18460.939999999999</v>
      </c>
    </row>
    <row r="58" spans="1:3" x14ac:dyDescent="0.3">
      <c r="A58" s="404">
        <v>5960</v>
      </c>
      <c r="B58" s="405" t="s">
        <v>386</v>
      </c>
      <c r="C58" s="408">
        <v>137014.29</v>
      </c>
    </row>
    <row r="59" spans="1:3" x14ac:dyDescent="0.3">
      <c r="A59" s="406">
        <v>1848</v>
      </c>
      <c r="B59" s="405" t="s">
        <v>123</v>
      </c>
      <c r="C59" s="408">
        <v>164550.43</v>
      </c>
    </row>
    <row r="60" spans="1:3" x14ac:dyDescent="0.3">
      <c r="A60" s="404">
        <v>2856</v>
      </c>
      <c r="B60" s="405" t="s">
        <v>194</v>
      </c>
      <c r="C60" s="408">
        <v>122327.27</v>
      </c>
    </row>
    <row r="61" spans="1:3" x14ac:dyDescent="0.3">
      <c r="A61" s="406">
        <v>2891</v>
      </c>
      <c r="B61" s="405" t="s">
        <v>198</v>
      </c>
      <c r="C61" s="408">
        <v>203974.46</v>
      </c>
    </row>
    <row r="62" spans="1:3" x14ac:dyDescent="0.3">
      <c r="A62" s="404">
        <v>3647</v>
      </c>
      <c r="B62" s="405" t="s">
        <v>244</v>
      </c>
      <c r="C62" s="408">
        <v>449189.12</v>
      </c>
    </row>
    <row r="63" spans="1:3" x14ac:dyDescent="0.3">
      <c r="A63" s="406">
        <v>2940</v>
      </c>
      <c r="B63" s="405" t="s">
        <v>201</v>
      </c>
      <c r="C63" s="408">
        <v>13670.01</v>
      </c>
    </row>
    <row r="64" spans="1:3" x14ac:dyDescent="0.3">
      <c r="A64" s="404">
        <v>3094</v>
      </c>
      <c r="B64" s="405" t="s">
        <v>204</v>
      </c>
      <c r="C64" s="408">
        <v>58326</v>
      </c>
    </row>
    <row r="65" spans="1:3" x14ac:dyDescent="0.3">
      <c r="A65" s="406">
        <v>3206</v>
      </c>
      <c r="B65" s="405" t="s">
        <v>209</v>
      </c>
      <c r="C65" s="408">
        <v>2754.49</v>
      </c>
    </row>
    <row r="66" spans="1:3" x14ac:dyDescent="0.3">
      <c r="A66" s="404">
        <v>3297</v>
      </c>
      <c r="B66" s="405" t="s">
        <v>215</v>
      </c>
      <c r="C66" s="408">
        <v>356044.06</v>
      </c>
    </row>
    <row r="67" spans="1:3" x14ac:dyDescent="0.3">
      <c r="A67" s="406">
        <v>3304</v>
      </c>
      <c r="B67" s="405" t="s">
        <v>216</v>
      </c>
      <c r="C67" s="408">
        <v>153464.64000000001</v>
      </c>
    </row>
    <row r="68" spans="1:3" x14ac:dyDescent="0.3">
      <c r="A68" s="404">
        <v>3428</v>
      </c>
      <c r="B68" s="405" t="s">
        <v>227</v>
      </c>
      <c r="C68" s="408">
        <v>8546.0400000000009</v>
      </c>
    </row>
    <row r="69" spans="1:3" x14ac:dyDescent="0.3">
      <c r="A69" s="406">
        <v>3434</v>
      </c>
      <c r="B69" s="405" t="s">
        <v>229</v>
      </c>
      <c r="C69" s="408">
        <v>92520.320000000007</v>
      </c>
    </row>
    <row r="70" spans="1:3" x14ac:dyDescent="0.3">
      <c r="A70" s="404">
        <v>3484</v>
      </c>
      <c r="B70" s="405" t="s">
        <v>233</v>
      </c>
      <c r="C70" s="408">
        <v>110194.07</v>
      </c>
    </row>
    <row r="71" spans="1:3" x14ac:dyDescent="0.3">
      <c r="A71" s="406">
        <v>3500</v>
      </c>
      <c r="B71" s="405" t="s">
        <v>234</v>
      </c>
      <c r="C71" s="408">
        <v>262831.40000000002</v>
      </c>
    </row>
    <row r="72" spans="1:3" x14ac:dyDescent="0.3">
      <c r="A72" s="404">
        <v>3640</v>
      </c>
      <c r="B72" s="405" t="s">
        <v>243</v>
      </c>
      <c r="C72" s="408">
        <v>188083.98</v>
      </c>
    </row>
    <row r="73" spans="1:3" x14ac:dyDescent="0.3">
      <c r="A73" s="406">
        <v>3689</v>
      </c>
      <c r="B73" s="405" t="s">
        <v>250</v>
      </c>
      <c r="C73" s="408">
        <v>79204.75</v>
      </c>
    </row>
    <row r="74" spans="1:3" x14ac:dyDescent="0.3">
      <c r="A74" s="404">
        <v>3906</v>
      </c>
      <c r="B74" s="405" t="s">
        <v>261</v>
      </c>
      <c r="C74" s="408">
        <v>92606.15</v>
      </c>
    </row>
    <row r="75" spans="1:3" x14ac:dyDescent="0.3">
      <c r="A75" s="406">
        <v>3948</v>
      </c>
      <c r="B75" s="405" t="s">
        <v>266</v>
      </c>
      <c r="C75" s="408">
        <v>55720.77</v>
      </c>
    </row>
    <row r="76" spans="1:3" x14ac:dyDescent="0.3">
      <c r="A76" s="404">
        <v>2016</v>
      </c>
      <c r="B76" s="405" t="s">
        <v>135</v>
      </c>
      <c r="C76" s="408">
        <v>118504.88</v>
      </c>
    </row>
    <row r="77" spans="1:3" x14ac:dyDescent="0.3">
      <c r="A77" s="406">
        <v>616</v>
      </c>
      <c r="B77" s="405" t="s">
        <v>53</v>
      </c>
      <c r="C77" s="408">
        <v>167694.54</v>
      </c>
    </row>
    <row r="78" spans="1:3" x14ac:dyDescent="0.3">
      <c r="A78" s="404">
        <v>1526</v>
      </c>
      <c r="B78" s="405" t="s">
        <v>105</v>
      </c>
      <c r="C78" s="408">
        <v>277066.65999999997</v>
      </c>
    </row>
    <row r="79" spans="1:3" x14ac:dyDescent="0.3">
      <c r="A79" s="406">
        <v>3654</v>
      </c>
      <c r="B79" s="405" t="s">
        <v>245</v>
      </c>
      <c r="C79" s="408">
        <v>83987.94</v>
      </c>
    </row>
    <row r="80" spans="1:3" x14ac:dyDescent="0.3">
      <c r="A80" s="404">
        <v>3990</v>
      </c>
      <c r="B80" s="405" t="s">
        <v>272</v>
      </c>
      <c r="C80" s="408">
        <v>242035.81</v>
      </c>
    </row>
    <row r="81" spans="1:3" x14ac:dyDescent="0.3">
      <c r="A81" s="406">
        <v>4011</v>
      </c>
      <c r="B81" s="405" t="s">
        <v>273</v>
      </c>
      <c r="C81" s="408">
        <v>2632.03</v>
      </c>
    </row>
    <row r="82" spans="1:3" x14ac:dyDescent="0.3">
      <c r="A82" s="404">
        <v>4207</v>
      </c>
      <c r="B82" s="405" t="s">
        <v>287</v>
      </c>
      <c r="C82" s="408">
        <v>92346.46</v>
      </c>
    </row>
    <row r="83" spans="1:3" x14ac:dyDescent="0.3">
      <c r="A83" s="406">
        <v>4221</v>
      </c>
      <c r="B83" s="405" t="s">
        <v>288</v>
      </c>
      <c r="C83" s="408">
        <v>25694.35</v>
      </c>
    </row>
    <row r="84" spans="1:3" x14ac:dyDescent="0.3">
      <c r="A84" s="404">
        <v>4235</v>
      </c>
      <c r="B84" s="405" t="s">
        <v>290</v>
      </c>
      <c r="C84" s="408">
        <v>20750.11</v>
      </c>
    </row>
    <row r="85" spans="1:3" x14ac:dyDescent="0.3">
      <c r="A85" s="406">
        <v>490</v>
      </c>
      <c r="B85" s="405" t="s">
        <v>49</v>
      </c>
      <c r="C85" s="408">
        <v>58408.78</v>
      </c>
    </row>
    <row r="86" spans="1:3" x14ac:dyDescent="0.3">
      <c r="A86" s="404">
        <v>4270</v>
      </c>
      <c r="B86" s="405" t="s">
        <v>292</v>
      </c>
      <c r="C86" s="408">
        <v>5156.0600000000004</v>
      </c>
    </row>
    <row r="87" spans="1:3" x14ac:dyDescent="0.3">
      <c r="A87" s="406">
        <v>4330</v>
      </c>
      <c r="B87" s="405" t="s">
        <v>295</v>
      </c>
      <c r="C87" s="408">
        <v>49406.77</v>
      </c>
    </row>
    <row r="88" spans="1:3" x14ac:dyDescent="0.3">
      <c r="A88" s="404">
        <v>4347</v>
      </c>
      <c r="B88" s="405" t="s">
        <v>296</v>
      </c>
      <c r="C88" s="408">
        <v>119656.7</v>
      </c>
    </row>
    <row r="89" spans="1:3" x14ac:dyDescent="0.3">
      <c r="A89" s="406">
        <v>4368</v>
      </c>
      <c r="B89" s="405" t="s">
        <v>297</v>
      </c>
      <c r="C89" s="408">
        <v>86491.05</v>
      </c>
    </row>
    <row r="90" spans="1:3" x14ac:dyDescent="0.3">
      <c r="A90" s="404">
        <v>4459</v>
      </c>
      <c r="B90" s="405" t="s">
        <v>300</v>
      </c>
      <c r="C90" s="408">
        <v>139178.29999999999</v>
      </c>
    </row>
    <row r="91" spans="1:3" x14ac:dyDescent="0.3">
      <c r="A91" s="406">
        <v>4529</v>
      </c>
      <c r="B91" s="405" t="s">
        <v>306</v>
      </c>
      <c r="C91" s="408">
        <v>26555.51</v>
      </c>
    </row>
    <row r="92" spans="1:3" x14ac:dyDescent="0.3">
      <c r="A92" s="404">
        <v>4571</v>
      </c>
      <c r="B92" s="405" t="s">
        <v>310</v>
      </c>
      <c r="C92" s="408">
        <v>14823.12</v>
      </c>
    </row>
    <row r="93" spans="1:3" x14ac:dyDescent="0.3">
      <c r="A93" s="406">
        <v>4686</v>
      </c>
      <c r="B93" s="405" t="s">
        <v>318</v>
      </c>
      <c r="C93" s="408">
        <v>17814.310000000001</v>
      </c>
    </row>
    <row r="94" spans="1:3" x14ac:dyDescent="0.3">
      <c r="A94" s="404">
        <v>4760</v>
      </c>
      <c r="B94" s="405" t="s">
        <v>321</v>
      </c>
      <c r="C94" s="408">
        <v>76858.95</v>
      </c>
    </row>
    <row r="95" spans="1:3" x14ac:dyDescent="0.3">
      <c r="A95" s="406">
        <v>4820</v>
      </c>
      <c r="B95" s="405" t="s">
        <v>325</v>
      </c>
      <c r="C95" s="408">
        <v>101795.08</v>
      </c>
    </row>
    <row r="96" spans="1:3" x14ac:dyDescent="0.3">
      <c r="A96" s="404">
        <v>4904</v>
      </c>
      <c r="B96" s="405" t="s">
        <v>331</v>
      </c>
      <c r="C96" s="408">
        <v>201815.51</v>
      </c>
    </row>
    <row r="97" spans="1:3" x14ac:dyDescent="0.3">
      <c r="A97" s="406">
        <v>5523</v>
      </c>
      <c r="B97" s="405" t="s">
        <v>361</v>
      </c>
      <c r="C97" s="408">
        <v>55645.09</v>
      </c>
    </row>
    <row r="98" spans="1:3" x14ac:dyDescent="0.3">
      <c r="A98" s="404">
        <v>1673</v>
      </c>
      <c r="B98" s="405" t="s">
        <v>117</v>
      </c>
      <c r="C98" s="408">
        <v>15791.42</v>
      </c>
    </row>
    <row r="99" spans="1:3" x14ac:dyDescent="0.3">
      <c r="A99" s="406">
        <v>5124</v>
      </c>
      <c r="B99" s="405" t="s">
        <v>340</v>
      </c>
      <c r="C99" s="408">
        <v>68876.72</v>
      </c>
    </row>
    <row r="100" spans="1:3" x14ac:dyDescent="0.3">
      <c r="A100" s="404">
        <v>5130</v>
      </c>
      <c r="B100" s="405" t="s">
        <v>341</v>
      </c>
      <c r="C100" s="408">
        <v>39072.97</v>
      </c>
    </row>
    <row r="101" spans="1:3" x14ac:dyDescent="0.3">
      <c r="A101" s="406">
        <v>5306</v>
      </c>
      <c r="B101" s="405" t="s">
        <v>347</v>
      </c>
      <c r="C101" s="408">
        <v>115234.4</v>
      </c>
    </row>
    <row r="102" spans="1:3" x14ac:dyDescent="0.3">
      <c r="A102" s="404">
        <v>5376</v>
      </c>
      <c r="B102" s="405" t="s">
        <v>352</v>
      </c>
      <c r="C102" s="408">
        <v>60818.59</v>
      </c>
    </row>
    <row r="103" spans="1:3" x14ac:dyDescent="0.3">
      <c r="A103" s="406">
        <v>4522</v>
      </c>
      <c r="B103" s="405" t="s">
        <v>305</v>
      </c>
      <c r="C103" s="408">
        <v>172387.95</v>
      </c>
    </row>
    <row r="104" spans="1:3" x14ac:dyDescent="0.3">
      <c r="A104" s="404">
        <v>5474</v>
      </c>
      <c r="B104" s="405" t="s">
        <v>360</v>
      </c>
      <c r="C104" s="408">
        <v>360455.15</v>
      </c>
    </row>
    <row r="105" spans="1:3" x14ac:dyDescent="0.3">
      <c r="A105" s="406">
        <v>5628</v>
      </c>
      <c r="B105" s="405" t="s">
        <v>367</v>
      </c>
      <c r="C105" s="408">
        <v>140150.57999999999</v>
      </c>
    </row>
    <row r="106" spans="1:3" x14ac:dyDescent="0.3">
      <c r="A106" s="404">
        <v>5670</v>
      </c>
      <c r="B106" s="405" t="s">
        <v>371</v>
      </c>
      <c r="C106" s="408">
        <v>151896.92000000001</v>
      </c>
    </row>
    <row r="107" spans="1:3" x14ac:dyDescent="0.3">
      <c r="A107" s="406">
        <v>5726</v>
      </c>
      <c r="B107" s="405" t="s">
        <v>372</v>
      </c>
      <c r="C107" s="408">
        <v>62587.02</v>
      </c>
    </row>
    <row r="108" spans="1:3" x14ac:dyDescent="0.3">
      <c r="A108" s="404">
        <v>5733</v>
      </c>
      <c r="B108" s="405" t="s">
        <v>373</v>
      </c>
      <c r="C108" s="408">
        <v>207511.16</v>
      </c>
    </row>
    <row r="109" spans="1:3" x14ac:dyDescent="0.3">
      <c r="A109" s="406">
        <v>5747</v>
      </c>
      <c r="B109" s="405" t="s">
        <v>375</v>
      </c>
      <c r="C109" s="408">
        <v>203601.96</v>
      </c>
    </row>
    <row r="110" spans="1:3" x14ac:dyDescent="0.3">
      <c r="A110" s="404">
        <v>5754</v>
      </c>
      <c r="B110" s="405" t="s">
        <v>376</v>
      </c>
      <c r="C110" s="408">
        <v>102163.86</v>
      </c>
    </row>
    <row r="111" spans="1:3" x14ac:dyDescent="0.3">
      <c r="A111" s="406">
        <v>5780</v>
      </c>
      <c r="B111" s="405" t="s">
        <v>378</v>
      </c>
      <c r="C111" s="408">
        <v>24752.35</v>
      </c>
    </row>
    <row r="112" spans="1:3" x14ac:dyDescent="0.3">
      <c r="A112" s="404">
        <v>238</v>
      </c>
      <c r="B112" s="405" t="s">
        <v>32</v>
      </c>
      <c r="C112" s="408">
        <v>113844.96</v>
      </c>
    </row>
    <row r="113" spans="1:3" x14ac:dyDescent="0.3">
      <c r="A113" s="406">
        <v>5866</v>
      </c>
      <c r="B113" s="405" t="s">
        <v>384</v>
      </c>
      <c r="C113" s="408">
        <v>118610.95</v>
      </c>
    </row>
    <row r="114" spans="1:3" x14ac:dyDescent="0.3">
      <c r="A114" s="404">
        <v>6027</v>
      </c>
      <c r="B114" s="405" t="s">
        <v>391</v>
      </c>
      <c r="C114" s="408">
        <v>31567.39</v>
      </c>
    </row>
    <row r="115" spans="1:3" x14ac:dyDescent="0.3">
      <c r="A115" s="406">
        <v>6069</v>
      </c>
      <c r="B115" s="405" t="s">
        <v>392</v>
      </c>
      <c r="C115" s="408">
        <v>17561.8</v>
      </c>
    </row>
    <row r="116" spans="1:3" x14ac:dyDescent="0.3">
      <c r="A116" s="404">
        <v>6230</v>
      </c>
      <c r="B116" s="405" t="s">
        <v>403</v>
      </c>
      <c r="C116" s="408">
        <v>102048.76</v>
      </c>
    </row>
    <row r="117" spans="1:3" x14ac:dyDescent="0.3">
      <c r="A117" s="406">
        <v>6251</v>
      </c>
      <c r="B117" s="405" t="s">
        <v>406</v>
      </c>
      <c r="C117" s="408">
        <v>38588.18</v>
      </c>
    </row>
    <row r="118" spans="1:3" x14ac:dyDescent="0.3">
      <c r="A118" s="404">
        <v>6293</v>
      </c>
      <c r="B118" s="405" t="s">
        <v>407</v>
      </c>
      <c r="C118" s="408">
        <v>21094.26</v>
      </c>
    </row>
    <row r="119" spans="1:3" x14ac:dyDescent="0.3">
      <c r="A119" s="406">
        <v>6321</v>
      </c>
      <c r="B119" s="405" t="s">
        <v>410</v>
      </c>
      <c r="C119" s="408">
        <v>9821.44</v>
      </c>
    </row>
    <row r="120" spans="1:3" x14ac:dyDescent="0.3">
      <c r="A120" s="404">
        <v>6354</v>
      </c>
      <c r="B120" s="405" t="s">
        <v>413</v>
      </c>
      <c r="C120" s="408">
        <v>59797.08</v>
      </c>
    </row>
    <row r="121" spans="1:3" x14ac:dyDescent="0.3">
      <c r="A121" s="406">
        <v>6440</v>
      </c>
      <c r="B121" s="405" t="s">
        <v>419</v>
      </c>
      <c r="C121" s="408">
        <v>33149.300000000003</v>
      </c>
    </row>
    <row r="122" spans="1:3" x14ac:dyDescent="0.3">
      <c r="A122" s="404">
        <v>6426</v>
      </c>
      <c r="B122" s="405" t="s">
        <v>418</v>
      </c>
      <c r="C122" s="408">
        <v>61004.32</v>
      </c>
    </row>
    <row r="123" spans="1:3" x14ac:dyDescent="0.3">
      <c r="A123" s="406">
        <v>6615</v>
      </c>
      <c r="B123" s="405" t="s">
        <v>426</v>
      </c>
      <c r="C123" s="408">
        <v>120086.72</v>
      </c>
    </row>
    <row r="124" spans="1:3" x14ac:dyDescent="0.3">
      <c r="A124" s="404">
        <v>469</v>
      </c>
      <c r="B124" s="405" t="s">
        <v>46</v>
      </c>
      <c r="C124" s="408">
        <v>83349.240000000005</v>
      </c>
    </row>
    <row r="125" spans="1:3" x14ac:dyDescent="0.3">
      <c r="A125" s="406">
        <v>6713</v>
      </c>
      <c r="B125" s="405" t="s">
        <v>430</v>
      </c>
      <c r="C125" s="408">
        <v>107406.39999999999</v>
      </c>
    </row>
    <row r="126" spans="1:3" x14ac:dyDescent="0.3">
      <c r="A126" s="404">
        <v>6720</v>
      </c>
      <c r="B126" s="405" t="s">
        <v>431</v>
      </c>
      <c r="C126" s="408">
        <v>83157.14</v>
      </c>
    </row>
    <row r="127" spans="1:3" x14ac:dyDescent="0.3">
      <c r="A127" s="406">
        <v>6748</v>
      </c>
      <c r="B127" s="405" t="s">
        <v>433</v>
      </c>
      <c r="C127" s="408">
        <v>11567.02</v>
      </c>
    </row>
    <row r="128" spans="1:3" x14ac:dyDescent="0.3">
      <c r="A128" s="138">
        <v>5607</v>
      </c>
      <c r="B128" s="265" t="s">
        <v>364</v>
      </c>
      <c r="C128" s="408">
        <v>64977.04</v>
      </c>
    </row>
    <row r="129" spans="1:3" x14ac:dyDescent="0.3">
      <c r="A129" s="138">
        <v>4627</v>
      </c>
      <c r="B129" s="265" t="s">
        <v>315</v>
      </c>
      <c r="C129" s="408">
        <v>33027.18</v>
      </c>
    </row>
    <row r="130" spans="1:3" x14ac:dyDescent="0.3">
      <c r="A130" s="138">
        <v>3668</v>
      </c>
      <c r="B130" s="265" t="s">
        <v>247</v>
      </c>
      <c r="C130" s="408">
        <v>25170.49</v>
      </c>
    </row>
    <row r="131" spans="1:3" x14ac:dyDescent="0.3">
      <c r="A131" s="138">
        <v>5586</v>
      </c>
      <c r="B131" s="265" t="s">
        <v>362</v>
      </c>
      <c r="C131" s="408">
        <v>16524.7</v>
      </c>
    </row>
    <row r="132" spans="1:3" x14ac:dyDescent="0.3">
      <c r="A132" s="138">
        <v>1127</v>
      </c>
      <c r="B132" s="265" t="s">
        <v>79</v>
      </c>
      <c r="C132" s="408">
        <v>13473.66</v>
      </c>
    </row>
    <row r="133" spans="1:3" x14ac:dyDescent="0.3">
      <c r="A133" s="138">
        <v>1666</v>
      </c>
      <c r="B133" s="265" t="s">
        <v>116</v>
      </c>
      <c r="C133" s="408">
        <v>9547.34</v>
      </c>
    </row>
    <row r="134" spans="1:3" x14ac:dyDescent="0.3">
      <c r="A134" s="138">
        <v>6475</v>
      </c>
      <c r="B134" s="265" t="s">
        <v>422</v>
      </c>
      <c r="C134" s="408">
        <v>7494.51</v>
      </c>
    </row>
    <row r="135" spans="1:3" x14ac:dyDescent="0.3">
      <c r="A135" s="138">
        <v>217</v>
      </c>
      <c r="B135" s="265" t="s">
        <v>30</v>
      </c>
      <c r="C135" s="408">
        <v>7379.7</v>
      </c>
    </row>
    <row r="136" spans="1:3" x14ac:dyDescent="0.3">
      <c r="A136" s="138">
        <v>5992</v>
      </c>
      <c r="B136" s="265" t="s">
        <v>388</v>
      </c>
      <c r="C136" s="408">
        <v>6561.31</v>
      </c>
    </row>
    <row r="137" spans="1:3" x14ac:dyDescent="0.3">
      <c r="A137" s="138">
        <v>1939</v>
      </c>
      <c r="B137" s="265" t="s">
        <v>131</v>
      </c>
      <c r="C137" s="408">
        <v>6261.13</v>
      </c>
    </row>
    <row r="138" spans="1:3" x14ac:dyDescent="0.3">
      <c r="A138" s="138">
        <v>4375</v>
      </c>
      <c r="B138" s="265" t="s">
        <v>298</v>
      </c>
      <c r="C138" s="408">
        <v>3466.42</v>
      </c>
    </row>
    <row r="139" spans="1:3" x14ac:dyDescent="0.3">
      <c r="A139" s="138">
        <v>4963</v>
      </c>
      <c r="B139" s="265" t="s">
        <v>333</v>
      </c>
      <c r="C139" s="408">
        <v>3319.42</v>
      </c>
    </row>
    <row r="140" spans="1:3" x14ac:dyDescent="0.3">
      <c r="A140" s="138">
        <v>3427</v>
      </c>
      <c r="B140" s="265" t="s">
        <v>226</v>
      </c>
      <c r="C140" s="408">
        <v>2797.1</v>
      </c>
    </row>
    <row r="142" spans="1:3" x14ac:dyDescent="0.3">
      <c r="B142" s="25" t="s">
        <v>1403</v>
      </c>
      <c r="C142" s="408">
        <f>SUM(C2:C141)</f>
        <v>12700000</v>
      </c>
    </row>
    <row r="143" spans="1:3" x14ac:dyDescent="0.3">
      <c r="B143" s="25" t="s">
        <v>1404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topLeftCell="A8" workbookViewId="0">
      <selection activeCell="A7" sqref="A7"/>
    </sheetView>
  </sheetViews>
  <sheetFormatPr defaultRowHeight="14.4" x14ac:dyDescent="0.3"/>
  <cols>
    <col min="1" max="1" width="203.33203125" customWidth="1"/>
  </cols>
  <sheetData>
    <row r="1" spans="1:1" ht="20.25" customHeight="1" x14ac:dyDescent="0.3">
      <c r="A1" t="s">
        <v>10</v>
      </c>
    </row>
    <row r="2" spans="1:1" ht="210.75" customHeight="1" x14ac:dyDescent="0.3">
      <c r="A2" s="3" t="s">
        <v>11</v>
      </c>
    </row>
    <row r="3" spans="1:1" ht="227.25" customHeight="1" x14ac:dyDescent="0.3">
      <c r="A3" s="3" t="s">
        <v>434</v>
      </c>
    </row>
    <row r="4" spans="1:1" ht="230.25" customHeight="1" x14ac:dyDescent="0.3">
      <c r="A4" s="3" t="s">
        <v>435</v>
      </c>
    </row>
    <row r="5" spans="1:1" ht="235.5" customHeight="1" x14ac:dyDescent="0.3">
      <c r="A5" s="3" t="s">
        <v>436</v>
      </c>
    </row>
    <row r="6" spans="1:1" ht="235.5" customHeight="1" x14ac:dyDescent="0.3">
      <c r="A6" s="3" t="s">
        <v>437</v>
      </c>
    </row>
    <row r="7" spans="1:1" ht="237.75" customHeight="1" x14ac:dyDescent="0.3">
      <c r="A7" s="3" t="s">
        <v>438</v>
      </c>
    </row>
    <row r="8" spans="1:1" ht="235.5" customHeight="1" x14ac:dyDescent="0.3">
      <c r="A8" s="3" t="s">
        <v>439</v>
      </c>
    </row>
    <row r="9" spans="1:1" ht="256.5" customHeight="1" x14ac:dyDescent="0.3">
      <c r="A9" s="3" t="s">
        <v>440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workbookViewId="0">
      <selection sqref="A1:XFD1"/>
    </sheetView>
  </sheetViews>
  <sheetFormatPr defaultRowHeight="14.4" x14ac:dyDescent="0.3"/>
  <cols>
    <col min="1" max="1" width="7.109375" bestFit="1" customWidth="1"/>
    <col min="2" max="2" width="13.109375" bestFit="1" customWidth="1"/>
    <col min="3" max="3" width="12.109375" bestFit="1" customWidth="1"/>
    <col min="4" max="4" width="13.33203125" bestFit="1" customWidth="1"/>
    <col min="5" max="10" width="13.44140625" bestFit="1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FY17 High Cost Transportation</vt:lpstr>
      <vt:lpstr>FY2016 Stop Gap</vt:lpstr>
      <vt:lpstr>Payment</vt:lpstr>
      <vt:lpstr>SQL</vt:lpstr>
      <vt:lpstr>Headers</vt:lpstr>
      <vt:lpstr>'FY17 High Cost Transportation'!Print_Area</vt:lpstr>
      <vt:lpstr>'FY17 High Cost Transportation'!Print_Titles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Evans, William A.   DPI</dc:creator>
  <cp:lastModifiedBy>Department of Public Instruction</cp:lastModifiedBy>
  <cp:lastPrinted>2018-05-29T14:02:04Z</cp:lastPrinted>
  <dcterms:created xsi:type="dcterms:W3CDTF">2018-05-01T12:54:24Z</dcterms:created>
  <dcterms:modified xsi:type="dcterms:W3CDTF">2018-06-05T18:42:12Z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1680401656</vt:i4>
  </property>
  <property fmtid="{D5CDD505-2E9C-101B-9397-08002B2CF9AE}" pid="3" name="_NewReviewCycle">
    <vt:lpwstr/>
  </property>
  <property fmtid="{D5CDD505-2E9C-101B-9397-08002B2CF9AE}" pid="4" name="_EmailSubject">
    <vt:lpwstr>2016-17 High Cost Transportation Extract</vt:lpwstr>
  </property>
  <property fmtid="{D5CDD505-2E9C-101B-9397-08002B2CF9AE}" pid="5" name="_AuthorEmail">
    <vt:lpwstr>William.Evans@dpi.wi.gov</vt:lpwstr>
  </property>
  <property fmtid="{D5CDD505-2E9C-101B-9397-08002B2CF9AE}" pid="6" name="_AuthorEmailDisplayName">
    <vt:lpwstr>Evans, William A.   DPI</vt:lpwstr>
  </property>
  <property fmtid="{D5CDD505-2E9C-101B-9397-08002B2CF9AE}" pid="7" name="_ReviewingToolsShownOnce">
    <vt:lpwstr/>
  </property>
</Properties>
</file>