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NS\COMMOD\Allocation and Distribution\Entitlement and ADP and Avg Price Calc\SY2023-24\"/>
    </mc:Choice>
  </mc:AlternateContent>
  <xr:revisionPtr revIDLastSave="0" documentId="13_ncr:1_{60070512-EAC6-4D1D-B8E0-451B078E15DD}" xr6:coauthVersionLast="47" xr6:coauthVersionMax="47" xr10:uidLastSave="{00000000-0000-0000-0000-000000000000}"/>
  <bookViews>
    <workbookView xWindow="3495" yWindow="210" windowWidth="23730" windowHeight="17100" xr2:uid="{00000000-000D-0000-FFFF-FFFF00000000}"/>
  </bookViews>
  <sheets>
    <sheet name="Instructions" sheetId="6" r:id="rId1"/>
    <sheet name="Direct Delivery (Brown Box)" sheetId="1" r:id="rId2"/>
    <sheet name="Direct Diversion" sheetId="2" r:id="rId3"/>
    <sheet name="State Processed C Codes" sheetId="5" r:id="rId4"/>
    <sheet name="Calculations C Codes" sheetId="4" state="hidden" r:id="rId5"/>
  </sheets>
  <definedNames>
    <definedName name="_xlnm._FilterDatabase" localSheetId="4" hidden="1">'Calculations C Codes'!$A$1:$L$12</definedName>
    <definedName name="_xlnm._FilterDatabase" localSheetId="2" hidden="1">'Direct Diversion'!$A$3:$F$29</definedName>
    <definedName name="_xlnm._FilterDatabase" localSheetId="3" hidden="1">'State Processed C Codes'!$A$2:$L$13</definedName>
    <definedName name="_xlnm.Print_Area" localSheetId="1">'Direct Delivery (Brown Box)'!$A$2:$H$81</definedName>
    <definedName name="_xlnm.Print_Titles" localSheetId="1">'Direct Delivery (Brown Box)'!$3:$3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3" i="4"/>
  <c r="J2" i="4"/>
  <c r="E3" i="5"/>
  <c r="D3" i="5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B9" i="5"/>
  <c r="B8" i="5"/>
  <c r="H53" i="1"/>
  <c r="H44" i="1"/>
  <c r="H9" i="1"/>
  <c r="I4" i="4" l="1"/>
  <c r="L4" i="5"/>
  <c r="L5" i="5"/>
  <c r="L6" i="5"/>
  <c r="L7" i="5"/>
  <c r="L8" i="5"/>
  <c r="L9" i="5"/>
  <c r="L10" i="5"/>
  <c r="L11" i="5"/>
  <c r="L12" i="5"/>
  <c r="L13" i="5"/>
  <c r="L3" i="5"/>
  <c r="G4" i="5"/>
  <c r="G5" i="5"/>
  <c r="G6" i="5"/>
  <c r="G7" i="5"/>
  <c r="G8" i="5"/>
  <c r="G9" i="5"/>
  <c r="H9" i="5" s="1"/>
  <c r="G10" i="5"/>
  <c r="H10" i="5" s="1"/>
  <c r="G11" i="5"/>
  <c r="H11" i="5" s="1"/>
  <c r="G12" i="5"/>
  <c r="G13" i="5"/>
  <c r="G3" i="5"/>
  <c r="C4" i="5"/>
  <c r="C5" i="5"/>
  <c r="C6" i="5"/>
  <c r="C7" i="5"/>
  <c r="C8" i="5"/>
  <c r="C9" i="5"/>
  <c r="C10" i="5"/>
  <c r="C11" i="5"/>
  <c r="C12" i="5"/>
  <c r="C13" i="5"/>
  <c r="C3" i="5"/>
  <c r="B4" i="5"/>
  <c r="B5" i="5"/>
  <c r="B6" i="5"/>
  <c r="B7" i="5"/>
  <c r="B10" i="5"/>
  <c r="B11" i="5"/>
  <c r="B12" i="5"/>
  <c r="B13" i="5"/>
  <c r="B3" i="5"/>
  <c r="A4" i="5"/>
  <c r="A5" i="5"/>
  <c r="A6" i="5"/>
  <c r="A7" i="5"/>
  <c r="A8" i="5"/>
  <c r="A9" i="5"/>
  <c r="A10" i="5"/>
  <c r="A11" i="5"/>
  <c r="A12" i="5"/>
  <c r="A13" i="5"/>
  <c r="A3" i="5"/>
  <c r="J12" i="4"/>
  <c r="E13" i="5" s="1"/>
  <c r="I12" i="4"/>
  <c r="D13" i="5" s="1"/>
  <c r="I7" i="4"/>
  <c r="I3" i="5" l="1"/>
  <c r="H3" i="5"/>
  <c r="I13" i="5"/>
  <c r="H13" i="5"/>
  <c r="I8" i="5"/>
  <c r="H8" i="5"/>
  <c r="I7" i="5"/>
  <c r="H7" i="5"/>
  <c r="I12" i="5"/>
  <c r="H12" i="5"/>
  <c r="I6" i="5"/>
  <c r="H6" i="5"/>
  <c r="I5" i="5"/>
  <c r="H5" i="5"/>
  <c r="I4" i="5"/>
  <c r="H4" i="5"/>
  <c r="I9" i="5"/>
  <c r="I11" i="5"/>
  <c r="I10" i="5"/>
  <c r="H10" i="1"/>
  <c r="H12" i="1"/>
  <c r="H20" i="1"/>
  <c r="J11" i="4"/>
  <c r="E12" i="5" s="1"/>
  <c r="I11" i="4"/>
  <c r="D12" i="5" s="1"/>
  <c r="J10" i="4"/>
  <c r="E11" i="5" s="1"/>
  <c r="I10" i="4"/>
  <c r="D11" i="5" s="1"/>
  <c r="J9" i="4"/>
  <c r="E10" i="5" s="1"/>
  <c r="I9" i="4"/>
  <c r="D10" i="5" s="1"/>
  <c r="J8" i="4"/>
  <c r="E9" i="5" s="1"/>
  <c r="I8" i="4"/>
  <c r="D9" i="5" s="1"/>
  <c r="J7" i="4"/>
  <c r="E8" i="5" s="1"/>
  <c r="J6" i="4"/>
  <c r="E7" i="5" s="1"/>
  <c r="I6" i="4"/>
  <c r="D7" i="5" s="1"/>
  <c r="J5" i="4"/>
  <c r="E6" i="5" s="1"/>
  <c r="J3" i="4"/>
  <c r="E4" i="5" s="1"/>
  <c r="I3" i="4"/>
  <c r="D4" i="5" s="1"/>
  <c r="I2" i="4"/>
  <c r="H8" i="1"/>
  <c r="H29" i="1"/>
  <c r="H36" i="1"/>
  <c r="H43" i="1"/>
  <c r="H45" i="1"/>
  <c r="H52" i="1"/>
  <c r="H54" i="1"/>
  <c r="J4" i="4" l="1"/>
  <c r="E5" i="5" s="1"/>
  <c r="I5" i="4"/>
  <c r="H35" i="1"/>
  <c r="H34" i="1"/>
  <c r="H28" i="1"/>
  <c r="H27" i="1"/>
  <c r="H19" i="1"/>
  <c r="H51" i="1"/>
  <c r="H18" i="1"/>
  <c r="H42" i="1"/>
  <c r="H7" i="1"/>
  <c r="H50" i="1"/>
  <c r="H41" i="1"/>
  <c r="H26" i="1"/>
  <c r="H16" i="1"/>
  <c r="H6" i="1"/>
  <c r="H49" i="1"/>
  <c r="H37" i="1"/>
  <c r="H33" i="1"/>
  <c r="H25" i="1"/>
  <c r="H15" i="1"/>
  <c r="H5" i="1"/>
  <c r="H48" i="1"/>
  <c r="H39" i="1"/>
  <c r="H32" i="1"/>
  <c r="H24" i="1"/>
  <c r="H14" i="1"/>
  <c r="H4" i="1"/>
  <c r="H47" i="1"/>
  <c r="H38" i="1"/>
  <c r="H31" i="1"/>
  <c r="H23" i="1"/>
  <c r="H13" i="1"/>
  <c r="H22" i="1"/>
  <c r="H55" i="1"/>
  <c r="H46" i="1"/>
  <c r="H40" i="1"/>
  <c r="H30" i="1"/>
  <c r="H21" i="1"/>
  <c r="H11" i="1"/>
  <c r="H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Schultz, Jessica M.   DPI</author>
  </authors>
  <commentList>
    <comment ref="F2" authorId="0" shapeId="0" xr:uid="{48D40A54-0BCC-47E1-8E17-57C7F70D4321}">
      <text>
        <r>
          <rPr>
            <sz val="9"/>
            <color indexed="81"/>
            <rFont val="Tahoma"/>
            <family val="2"/>
          </rPr>
          <t xml:space="preserve">FOR DPI USE: 
(25) Processing Fee field in FDP.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Schultz, Jessica M.   DPI</author>
    <author>Oele, Jessica M.   DPI</author>
  </authors>
  <commentList>
    <comment ref="F1" authorId="0" shapeId="0" xr:uid="{124B07E4-E4AF-4C19-94C3-B5F036D536F4}">
      <text>
        <r>
          <rPr>
            <sz val="9"/>
            <color indexed="81"/>
            <rFont val="Tahoma"/>
            <family val="2"/>
          </rPr>
          <t xml:space="preserve">USDA Average Material price file is always taken to four places past the decimal. USDA Average Material price file is used for the FDP calculation, </t>
        </r>
        <r>
          <rPr>
            <u/>
            <sz val="9"/>
            <color indexed="81"/>
            <rFont val="Tahoma"/>
            <family val="2"/>
          </rPr>
          <t>not</t>
        </r>
        <r>
          <rPr>
            <sz val="9"/>
            <color indexed="81"/>
            <rFont val="Tahoma"/>
            <family val="2"/>
          </rPr>
          <t xml:space="preserve"> SEPDS USDA Foods Value per lb-- but these numbers should match when using the most recent SEPDS during order prep time. 
In FDP: Field 24 Cost per pound
</t>
        </r>
      </text>
    </comment>
    <comment ref="I1" authorId="0" shapeId="0" xr:uid="{E63149FF-4583-4935-A60B-715F51A432A8}">
      <text>
        <r>
          <rPr>
            <sz val="9"/>
            <color indexed="81"/>
            <rFont val="Tahoma"/>
            <family val="2"/>
          </rPr>
          <t xml:space="preserve">
two places past the decimal. 
In FDP: Field 23 Fixed Cost</t>
        </r>
      </text>
    </comment>
    <comment ref="K1" authorId="0" shapeId="0" xr:uid="{1D5F7818-D652-45D5-BF9B-D7E8348AF76D}">
      <text>
        <r>
          <rPr>
            <sz val="9"/>
            <color indexed="81"/>
            <rFont val="Tahoma"/>
            <family val="2"/>
          </rPr>
          <t xml:space="preserve">Gross and net wt. does not change often, but check product spec sheets from vendor each year. 
Do not need to enter/update "Truck Units" field in FDP. This entry does not effect State PPs with having to balance 1/2 truck loads. </t>
        </r>
      </text>
    </comment>
    <comment ref="L1" authorId="0" shapeId="0" xr:uid="{99E433CF-9796-45D6-BE92-D918A9923B0F}">
      <text>
        <r>
          <rPr>
            <sz val="9"/>
            <color indexed="81"/>
            <rFont val="Tahoma"/>
            <family val="2"/>
          </rPr>
          <t>Use the net case wt to calculate the USDA Foods entitlement value per case (23) Fixed Cost field in FDP.</t>
        </r>
      </text>
    </comment>
    <comment ref="H2" authorId="1" shapeId="0" xr:uid="{B2A6505C-EECB-4180-B8E6-A4DB13758DE4}">
      <text>
        <r>
          <rPr>
            <b/>
            <sz val="9"/>
            <color indexed="81"/>
            <rFont val="Tahoma"/>
            <family val="2"/>
          </rPr>
          <t>old value p/t March SEPDS upate: 26.05</t>
        </r>
      </text>
    </comment>
    <comment ref="I2" authorId="1" shapeId="0" xr:uid="{C1491983-445A-454C-B04D-B0DD5FDA456E}">
      <text>
        <r>
          <rPr>
            <b/>
            <sz val="9"/>
            <color indexed="81"/>
            <rFont val="Tahoma"/>
            <family val="2"/>
          </rPr>
          <t>old value p/t SEPDS march update: $80.82</t>
        </r>
      </text>
    </comment>
  </commentList>
</comments>
</file>

<file path=xl/sharedStrings.xml><?xml version="1.0" encoding="utf-8"?>
<sst xmlns="http://schemas.openxmlformats.org/spreadsheetml/2006/main" count="250" uniqueCount="181">
  <si>
    <t>Apple Slices, Unsweetened, Canned, 6/#10</t>
  </si>
  <si>
    <t>Applesauce, Unsweetened, Cups, Shelf-Stable, 96/4.5 oz</t>
  </si>
  <si>
    <t>Beans, Vegetarian, Low-sodium, Canned, 6/#10</t>
  </si>
  <si>
    <t>Cheese, Cheddar, Yellow, Reduced Fat, Shredded, Chilled, 6/5 lb</t>
  </si>
  <si>
    <t xml:space="preserve">Chicken, Diced, Cooked, Frozen, 40 lb </t>
  </si>
  <si>
    <t>Chicken, Grilled Fillet, 2.0 MMA, Cooked, Frozen, 30 lb</t>
  </si>
  <si>
    <t>Cranberries, Dried, Individual Portion, 300/1.16 oz.</t>
  </si>
  <si>
    <t>Eggs, Patties, Cooked, 1.0 MMA, Round, Frozen, 25 lb</t>
  </si>
  <si>
    <t>Ham, 97% Fat Free, Water-Added, Cooked, Diced, Frozen, 8/5 lb</t>
  </si>
  <si>
    <t>Ham, 97% Fat Free, Water-Added, Cooked, Sliced, Frozen, 8/5 lb</t>
  </si>
  <si>
    <t>Mixed Berries (Blueberries, Strawberries), Cups, Frozen, 96/4 oz.</t>
  </si>
  <si>
    <t>Mixed Fruit (Peaches, Pears, Grapes), Extra Light Syrup, Canned,6/#10</t>
  </si>
  <si>
    <t>Mixed Vegetables, No Salt Added, Frozen, 6/5 lb</t>
  </si>
  <si>
    <t>Pancakes, Whole Grain or Whole Grain-Rich, Frozen, 144 ct</t>
  </si>
  <si>
    <t>Pasta, Penne, Whole Grain-Rich Blend, 2/10 lb bag</t>
  </si>
  <si>
    <t>Pasta, Rotini, Whole Grain-Rich Blend, 20 lb</t>
  </si>
  <si>
    <t>Peaches, Diced, Extra Light Syrup, Canned, 6/#10</t>
  </si>
  <si>
    <t>Peaches, Sliced, Extra Light Syrup, Canned, 6/#10</t>
  </si>
  <si>
    <t>Pears, Sliced, Extra Light Syrup, Canned, 6/#10</t>
  </si>
  <si>
    <t>Potatoes, Oven Fries, Low-sodium, Frozen, 6/5 lb</t>
  </si>
  <si>
    <t>Potatoes, Wedges, Low-sodium, Frozen (IQF), 6/5 lb</t>
  </si>
  <si>
    <t>Salsa, Low-sodium, Canned, 6/#10</t>
  </si>
  <si>
    <t>Spaghetti Sauce, Low-sodium, Canned, 6/#10</t>
  </si>
  <si>
    <t>Strawberries, Diced, Cups, Frozen, 4.5 oz.</t>
  </si>
  <si>
    <t>Strawberries, Sliced, Unsweetened, Frozen (IQF), 6/5 lb</t>
  </si>
  <si>
    <t>Turkey, Deli Breast, Sliced, Frozen, 8/5 lb</t>
  </si>
  <si>
    <t>Turkey, Roast, Frozen, 40 lb w/4 Roasts</t>
  </si>
  <si>
    <t>Fruit</t>
  </si>
  <si>
    <t>Vegetable</t>
  </si>
  <si>
    <t>Grains</t>
  </si>
  <si>
    <t>Peaches, Diced, Cups, Frozen , 96/4.4 oz cup</t>
  </si>
  <si>
    <t>Peanut Butter, Individual Portion, Smooth, 120/1.1 oz unit</t>
  </si>
  <si>
    <t>Beef, Fine Ground, 100%, 85/15, Frozen, 4/10 lb pk</t>
  </si>
  <si>
    <t>Cheese, Mozzarella, Low Moisture Part Skim, String, Chilled, Indiv., 360/1 oz pk</t>
  </si>
  <si>
    <t>Fish, Alaska Pollock, Whole Grain-Rich Breaded Sticks, Frozen, 4/10 lb pk</t>
  </si>
  <si>
    <t>Blueberries, Unsweetened, Frozen, one 30 lb bag</t>
  </si>
  <si>
    <t>Broccoli Florets, No Salt Added, Frozen, one 30 lb bag</t>
  </si>
  <si>
    <t>Carrots, Sliced, No Salt Added, Frozen, one 30 lb bag</t>
  </si>
  <si>
    <t>Beans, Green, No Salt Added, Frozen, one 30 lb bag</t>
  </si>
  <si>
    <t>Cheese, Mozzarella, Low Moisture Part Skim, Shredded, Frozen, one 30 lb bag</t>
  </si>
  <si>
    <t>Corn, Whole Kernel, No Salt Added, Frozen, one 30 lb bag</t>
  </si>
  <si>
    <t>Peas, Green, No Salt Added, Frozen, one 30 lb bag</t>
  </si>
  <si>
    <t>Rice, Brown, Long Grain, Parboiled, one 25 lb bag</t>
  </si>
  <si>
    <t>Raisins, Unsweetened, Individual Portion, 144/1.33 oz box</t>
  </si>
  <si>
    <t>Beans, Refried, Low-sodium, Canned, 6/#10</t>
  </si>
  <si>
    <t>Corn, Whole Kernel, No Salt Added, Canned, 6/#10 (Kosher)</t>
  </si>
  <si>
    <t>Beans, Green, Low-sodium, Canned, 6/#10 (Kosher)</t>
  </si>
  <si>
    <t>Applesauce, Unsweetened, Canned, 6/#10 (Kosher)</t>
  </si>
  <si>
    <t>Pears, Diced, Extra Light Syrup, Canned, 6/#10 (Kosher)</t>
  </si>
  <si>
    <t>USDA Food Direct Delivery ("Brown Box") Product Description</t>
  </si>
  <si>
    <t>Meat/Meat Alt</t>
  </si>
  <si>
    <t>USDA Product Type</t>
  </si>
  <si>
    <t>USDA Product Code</t>
  </si>
  <si>
    <t>Gross Weight per Case (lb)</t>
  </si>
  <si>
    <t>Handling Fee per Case if Your SFA Uses Commercial Distributor for Delivery ($.082/lb)</t>
  </si>
  <si>
    <t>DPI Product Code</t>
  </si>
  <si>
    <t xml:space="preserve">Direct Diversion USDA Foods Products </t>
  </si>
  <si>
    <t>100036d</t>
  </si>
  <si>
    <t>100220d</t>
  </si>
  <si>
    <t>100225d</t>
  </si>
  <si>
    <t>C600</t>
  </si>
  <si>
    <t>C310</t>
  </si>
  <si>
    <t>C704</t>
  </si>
  <si>
    <t>C530</t>
  </si>
  <si>
    <t>C526</t>
  </si>
  <si>
    <t>C501</t>
  </si>
  <si>
    <t>C722</t>
  </si>
  <si>
    <r>
      <t xml:space="preserve">Entitlement Value/Case </t>
    </r>
    <r>
      <rPr>
        <i/>
        <sz val="11"/>
        <rFont val="Lato"/>
        <family val="2"/>
      </rPr>
      <t>(from the USDA Foods Available List)</t>
    </r>
  </si>
  <si>
    <t>This institution is an equal opportunity provider.</t>
  </si>
  <si>
    <t>Product Code</t>
  </si>
  <si>
    <t>Product Description</t>
  </si>
  <si>
    <t>Processor</t>
  </si>
  <si>
    <t>Processing Fee per Case</t>
  </si>
  <si>
    <t>Gross Weight per Case</t>
  </si>
  <si>
    <t>Servings per Case</t>
  </si>
  <si>
    <t>Portion for CN Crediting</t>
  </si>
  <si>
    <t>Commercial Equivalent Code</t>
  </si>
  <si>
    <t>Beef Patties, 6/5 lb</t>
  </si>
  <si>
    <t>JTM Food Group</t>
  </si>
  <si>
    <t>Cheese Quesadilla, 96/4.4 oz</t>
  </si>
  <si>
    <t xml:space="preserve">Schwan's Food Service, Inc. </t>
  </si>
  <si>
    <t>One 4.4 oz. portion (two 2.20 oz. quesadillas) = 2.0 oz. eq. M/MA and 2.0 oz. eq. Grain</t>
  </si>
  <si>
    <t xml:space="preserve">Pilgrim's Pride </t>
  </si>
  <si>
    <t>Chicken Nuggets, Whole Grain, 30 lb</t>
  </si>
  <si>
    <t>Five nuggets (3.04 oz. portion) = 2 oz. eq. M/MA and 1 oz. eq. Grain</t>
  </si>
  <si>
    <t>Chicken Patties, Whole Grain, 30 lb</t>
  </si>
  <si>
    <t>One 3.05 oz. patty = 2.0 oz eq. M/MA and 1 oz. eq. Grain</t>
  </si>
  <si>
    <t>Chicken Smackers, Whole Grain, 30 lb</t>
  </si>
  <si>
    <t>10 pieces (4.3 oz. portion) = 2 oz. eq. M/MA and 1 oz. eq. Grain</t>
  </si>
  <si>
    <t>WGR Macaroni &amp; Cheese, 6/5 lb</t>
  </si>
  <si>
    <t>ES Foods</t>
  </si>
  <si>
    <t>One 6 oz. portion = 2,0 oz. eq. M/MA and 1 oz. eq. Grain</t>
  </si>
  <si>
    <t>Two sticks = 2 oz. eq. M/MA and 2 oz. eq. Grain</t>
  </si>
  <si>
    <t>Pork Taco Filling, 6/5 lb</t>
  </si>
  <si>
    <t>Turkey Mini Corn Dogs, 6/5 lb</t>
  </si>
  <si>
    <t>Six 0.67 oz. corn dogs= 2.0 oz. eq. M/MA and 2.0 oz. eq. Grain</t>
  </si>
  <si>
    <t>*State Delivery fee includes DPI Admin, storage and state contracted delivery fees.</t>
  </si>
  <si>
    <t>*Commercial delivery fee includes DPI Admin &amp; storage, your vendor will charge your SFA separately for delivery.</t>
  </si>
  <si>
    <t>WBSCM Material Code</t>
  </si>
  <si>
    <t>Commercial      End- Product Equivalent Code</t>
  </si>
  <si>
    <t>SEPDS USDA Foods Inventory Draw-down per Case (lbs.)</t>
  </si>
  <si>
    <t>Gross Pack Weight (lbs.)</t>
  </si>
  <si>
    <t>Net Pack Weight (lbs.)</t>
  </si>
  <si>
    <t>100103 W/D</t>
  </si>
  <si>
    <t>Beef, Crumbles, w/SPP, Cooked, Frozen, 4/10 lb pks</t>
  </si>
  <si>
    <t>Cheese, American, Yellow, Pasteurized, Sliced, Chilled, 6/5 lb pkg</t>
  </si>
  <si>
    <t>Chicken, Fajita Strips, Fully Cooked, Frozen, IQF, 30 lb</t>
  </si>
  <si>
    <t>C302</t>
  </si>
  <si>
    <t>C402</t>
  </si>
  <si>
    <t>C705</t>
  </si>
  <si>
    <t>Beef Meatballs, Frozen, 6/5 lb</t>
  </si>
  <si>
    <t>Turkey Breakfast Sausage Patty, 6/5 lb</t>
  </si>
  <si>
    <t>100-4.2 oz. servings</t>
  </si>
  <si>
    <t>Four 0.65 oz. meatballs = 2.0 oz. eq. M/MA</t>
  </si>
  <si>
    <t>One 1.30 oz breakfast sausage patty= 1.00 oz M/MA</t>
  </si>
  <si>
    <t>CHEESE BLEND AMER SKM YEL SLC LVS-6/5 LB</t>
  </si>
  <si>
    <r>
      <t xml:space="preserve">Entitlement Value/Pound </t>
    </r>
    <r>
      <rPr>
        <i/>
        <sz val="11"/>
        <rFont val="Lato"/>
        <family val="2"/>
      </rPr>
      <t>(from the USDA Average Material Price, SY 2023-24)</t>
    </r>
  </si>
  <si>
    <t>EGGS WHOLE LIQ BULK -TANK</t>
  </si>
  <si>
    <t>TURKEY CHILLED -BULK D/W</t>
  </si>
  <si>
    <t>CHICKEN LARGE CHILLED -BULK D/W</t>
  </si>
  <si>
    <t xml:space="preserve">CHICKEN LEGS CHILLED -BULK </t>
  </si>
  <si>
    <t>BEEF COARSE GROUND FRZ CTN-60 LB</t>
  </si>
  <si>
    <t>PORK PICNIC BNLS FRZ CTN-60 LB</t>
  </si>
  <si>
    <t>PEACHES CLING DICED EX LT  CAN-6/10</t>
  </si>
  <si>
    <t>PEARS DICED EX LT CAN-6/10</t>
  </si>
  <si>
    <t>TOMATO PASTE FOR BULK PROCESSING</t>
  </si>
  <si>
    <t>FLOUR BAKER HARD WHT UNBLCH-BULK</t>
  </si>
  <si>
    <t>FLOUR BAKER HEARTH UNBLCH-BULK</t>
  </si>
  <si>
    <t>POTATO BULK FOR PROCESS FRZ</t>
  </si>
  <si>
    <t>TURKEY THIGHS BNLS SKNLS CHILLED-BULK</t>
  </si>
  <si>
    <t>FLOUR BREAD-BULK</t>
  </si>
  <si>
    <t>SWEET POTATO BULK FRESH PROC</t>
  </si>
  <si>
    <t>APPLES FOR FURTHER PROCESSING – BULK</t>
  </si>
  <si>
    <t>POTATO FOR PROCESS INTO DEHY PRD-BULK</t>
  </si>
  <si>
    <t>CHEESE NAT AMER FBD BARREL-500 LB(40800)</t>
  </si>
  <si>
    <t>CHEESE MOZ LM PT SKM UNFZ PROC PK(41125)</t>
  </si>
  <si>
    <t>PEANUTS RAW SHELLED-BULK 44000 LB</t>
  </si>
  <si>
    <t>C415</t>
  </si>
  <si>
    <t>Tyson Foodservice</t>
  </si>
  <si>
    <t>Entitlement Value/Pound (from the USDA Average Material Price, SY 2023-24)</t>
  </si>
  <si>
    <t>Entitlement Value per Case (from the USDA Average Material Price, SY 2023-24)</t>
  </si>
  <si>
    <t>**</t>
  </si>
  <si>
    <t>WI DPI List of State Processed Products for SY 2023-24</t>
  </si>
  <si>
    <t>1- 2.5 oz patty = 2 oz eq. M/MA</t>
  </si>
  <si>
    <r>
      <rPr>
        <sz val="12"/>
        <rFont val="Lato"/>
        <family val="2"/>
      </rPr>
      <t>One 3.17 oz</t>
    </r>
    <r>
      <rPr>
        <sz val="12"/>
        <color theme="1"/>
        <rFont val="Lato"/>
        <family val="2"/>
      </rPr>
      <t xml:space="preserve">. portion = 2.0 oz. eq. M/MA and 1/8 cup red/orange vegetable subgroup. </t>
    </r>
  </si>
  <si>
    <t>The value of received USDA Foods is drawndown from the SFA's allocated entitlement. WI DPI allocates entitlement to SFAs based on previous year lunch counts.</t>
  </si>
  <si>
    <t>If your SFA participates in Direct Diversion, you cannot order State Processed Products (C-codes).</t>
  </si>
  <si>
    <t xml:space="preserve">The above Entitlement Value per Case are based on the SY 23-24  USDA Average Material Price. </t>
  </si>
  <si>
    <t>Entitlement Value per Case</t>
  </si>
  <si>
    <t>The Entitlement Value per Case are updated based on the Actual Weighted Average Purchase Price in February 2024.</t>
  </si>
  <si>
    <t>*Commercial Delivery ($.082/lb)</t>
  </si>
  <si>
    <t xml:space="preserve">All products meet WI Nutritional Standards. For more information, review the SY 2023-24 State Processed Product Nutrition and Specification Sheets. </t>
  </si>
  <si>
    <t>Handling fees are automatically deducted from the monthly National School Lunch reimbursement claim. Rates are updated after July 1.</t>
  </si>
  <si>
    <r>
      <t xml:space="preserve"> Entitlement Value/Case (Based on </t>
    </r>
    <r>
      <rPr>
        <b/>
        <u/>
        <sz val="12"/>
        <rFont val="Lato"/>
        <family val="2"/>
      </rPr>
      <t>Actual</t>
    </r>
    <r>
      <rPr>
        <b/>
        <sz val="12"/>
        <rFont val="Lato"/>
        <family val="2"/>
      </rPr>
      <t xml:space="preserve"> Weighted </t>
    </r>
    <r>
      <rPr>
        <b/>
        <u/>
        <sz val="12"/>
        <rFont val="Lato"/>
        <family val="2"/>
      </rPr>
      <t>Average Purchase Price</t>
    </r>
    <r>
      <rPr>
        <b/>
        <sz val="12"/>
        <rFont val="Lato"/>
        <family val="2"/>
      </rPr>
      <t xml:space="preserve"> - February 2024 Update)</t>
    </r>
  </si>
  <si>
    <r>
      <t xml:space="preserve">Entitlement Value/Pound  (Based on </t>
    </r>
    <r>
      <rPr>
        <b/>
        <u/>
        <sz val="12"/>
        <rFont val="Lato"/>
        <family val="2"/>
      </rPr>
      <t>Actual</t>
    </r>
    <r>
      <rPr>
        <b/>
        <sz val="12"/>
        <rFont val="Lato"/>
        <family val="2"/>
      </rPr>
      <t xml:space="preserve"> Weighted </t>
    </r>
    <r>
      <rPr>
        <b/>
        <u/>
        <sz val="12"/>
        <rFont val="Lato"/>
        <family val="2"/>
      </rPr>
      <t>Average Purchase Price</t>
    </r>
    <r>
      <rPr>
        <b/>
        <sz val="12"/>
        <rFont val="Lato"/>
        <family val="2"/>
      </rPr>
      <t xml:space="preserve"> - February 2024 Update)</t>
    </r>
  </si>
  <si>
    <t>Beans, Kidney Red, Low-sodium, Canned, 6/#10</t>
  </si>
  <si>
    <t>Pork, Pulled, Cooked, Frozen, 8/5 lb or 4/10 lb bag</t>
  </si>
  <si>
    <t>Sweet Potatoes, Crinkle Cut Fries, Low-Sodium, Frozen, 6/5 lb. pks</t>
  </si>
  <si>
    <t>WGR Cheese Stuffed Sticks, 26.25 lb</t>
  </si>
  <si>
    <t>CHEESE MOZ LM PART SKM SHRD FRZ BOX-30LB</t>
  </si>
  <si>
    <t>EGGS WHOLE FRZ CTN-6/5 LB</t>
  </si>
  <si>
    <t>BEEF BNLS SPECIAL TRM FRZ CTN-60 LB</t>
  </si>
  <si>
    <t>CHERRIES DRIED PKG-4/4 LB</t>
  </si>
  <si>
    <t>CHEESE CHED YEL BLOCK-40 LB (40800)</t>
  </si>
  <si>
    <t>110254d</t>
  </si>
  <si>
    <t>100299d</t>
  </si>
  <si>
    <t>100156d</t>
  </si>
  <si>
    <t>100046d</t>
  </si>
  <si>
    <t>100021d</t>
  </si>
  <si>
    <t>Handling Fee per Case if Your SFA Uses State Delivery (MPI) ($.1867/lb)</t>
  </si>
  <si>
    <t>Handling Fee/Pound (Admin Only)</t>
  </si>
  <si>
    <t>WI DPI List of USDA Direct Diversion for SY 2023-24</t>
  </si>
  <si>
    <t>Entitlement Value and Administrative Fees</t>
  </si>
  <si>
    <t>*State Delivery ($.1867/lb)</t>
  </si>
  <si>
    <t>Entitlement Value and Handling Fees for SY 2023-24</t>
  </si>
  <si>
    <t>Handling Fees Per Case</t>
  </si>
  <si>
    <r>
      <t xml:space="preserve">Calculated Entitlement Value/Case </t>
    </r>
    <r>
      <rPr>
        <i/>
        <sz val="12"/>
        <rFont val="Lato"/>
        <family val="2"/>
      </rPr>
      <t>(Based on Actual Weighted Average Purchase Price - February 2024 Update)</t>
    </r>
  </si>
  <si>
    <r>
      <t xml:space="preserve">Entitlement Value/Pound </t>
    </r>
    <r>
      <rPr>
        <i/>
        <sz val="12"/>
        <rFont val="Lato"/>
        <family val="2"/>
      </rPr>
      <t xml:space="preserve"> (Based on Actual Weighted Average Purchase Price - February 2024 Update)</t>
    </r>
  </si>
  <si>
    <t>NA</t>
  </si>
  <si>
    <t xml:space="preserve"> Entitlement Value per Case (February Update)</t>
  </si>
  <si>
    <t>Wisconsin Department of Public Instruction List of USDA Foods Direct Delivery (Brown 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</si>
</sst>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  <numFmt numFmtId="167" formatCode="&quot;$&quot;#,##0.00000"/>
    <numFmt numFmtId="168" formatCode="&quot;$&quot;#,##0.000_);[Red]\(&quot;$&quot;#,##0.000\)"/>
  </numFmts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Lato"/>
      <family val="2"/>
    </font>
    <font>
      <b/>
      <sz val="11"/>
      <name val="Lato"/>
      <family val="2"/>
    </font>
    <font>
      <u/>
      <sz val="10"/>
      <color theme="10"/>
      <name val="Arial"/>
      <family val="2"/>
    </font>
    <font>
      <b/>
      <sz val="12"/>
      <name val="Lato"/>
      <family val="2"/>
    </font>
    <font>
      <sz val="16"/>
      <name val="Lato"/>
      <family val="2"/>
    </font>
    <font>
      <sz val="13"/>
      <name val="Lato"/>
      <family val="2"/>
    </font>
    <font>
      <b/>
      <sz val="16"/>
      <name val="Lato"/>
      <family val="2"/>
    </font>
    <font>
      <i/>
      <sz val="11"/>
      <name val="Lato"/>
      <family val="2"/>
    </font>
    <font>
      <sz val="10"/>
      <name val="Lato"/>
      <family val="2"/>
    </font>
    <font>
      <sz val="12"/>
      <name val="Lato"/>
      <family val="2"/>
    </font>
    <font>
      <sz val="10"/>
      <name val="Arial"/>
      <family val="2"/>
    </font>
    <font>
      <sz val="12"/>
      <color theme="1"/>
      <name val="Lato"/>
      <family val="2"/>
    </font>
    <font>
      <u/>
      <sz val="12"/>
      <color theme="10"/>
      <name val="Lato"/>
      <family val="2"/>
    </font>
    <font>
      <sz val="9"/>
      <color indexed="81"/>
      <name val="Tahoma"/>
      <family val="2"/>
    </font>
    <font>
      <b/>
      <u/>
      <sz val="12"/>
      <name val="Lato"/>
      <family val="2"/>
    </font>
    <font>
      <sz val="12"/>
      <color rgb="FFFF0000"/>
      <name val="Lato"/>
      <family val="2"/>
    </font>
    <font>
      <u/>
      <sz val="9"/>
      <color indexed="81"/>
      <name val="Tahoma"/>
      <family val="2"/>
    </font>
    <font>
      <u/>
      <sz val="12"/>
      <color rgb="FFFF0000"/>
      <name val="Lato"/>
      <family val="2"/>
    </font>
    <font>
      <u/>
      <sz val="12"/>
      <name val="Lato"/>
      <family val="2"/>
    </font>
    <font>
      <b/>
      <sz val="9"/>
      <color indexed="81"/>
      <name val="Tahoma"/>
      <family val="2"/>
    </font>
    <font>
      <i/>
      <sz val="12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5">
    <xf numFmtId="0" fontId="0" fillId="0" borderId="0" xfId="0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164" fontId="3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5" fillId="0" borderId="0" xfId="2"/>
    <xf numFmtId="0" fontId="5" fillId="0" borderId="0" xfId="2" applyFill="1" applyBorder="1" applyAlignment="1">
      <alignment horizontal="left"/>
    </xf>
    <xf numFmtId="0" fontId="12" fillId="0" borderId="0" xfId="0" applyFont="1"/>
    <xf numFmtId="0" fontId="9" fillId="0" borderId="5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" xfId="1" applyFont="1" applyBorder="1" applyAlignment="1">
      <alignment horizontal="center"/>
    </xf>
    <xf numFmtId="164" fontId="12" fillId="0" borderId="1" xfId="3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1" applyFont="1" applyFill="1" applyBorder="1" applyAlignment="1"/>
    <xf numFmtId="0" fontId="12" fillId="0" borderId="0" xfId="1" applyNumberFormat="1" applyFont="1" applyFill="1" applyBorder="1" applyAlignment="1"/>
    <xf numFmtId="0" fontId="14" fillId="0" borderId="0" xfId="0" applyFont="1"/>
    <xf numFmtId="0" fontId="15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5" fontId="6" fillId="5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65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4" fontId="18" fillId="0" borderId="1" xfId="3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1" xfId="1" applyNumberFormat="1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12" fillId="0" borderId="1" xfId="1" applyFont="1" applyFill="1" applyBorder="1" applyAlignment="1">
      <alignment horizontal="center"/>
    </xf>
    <xf numFmtId="0" fontId="18" fillId="0" borderId="0" xfId="1" applyFont="1" applyFill="1" applyBorder="1" applyAlignment="1"/>
    <xf numFmtId="0" fontId="18" fillId="0" borderId="0" xfId="0" applyFont="1"/>
    <xf numFmtId="0" fontId="20" fillId="0" borderId="0" xfId="2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21" fillId="0" borderId="0" xfId="2" applyFont="1" applyAlignment="1"/>
    <xf numFmtId="0" fontId="21" fillId="0" borderId="0" xfId="2" applyFont="1" applyBorder="1" applyAlignment="1"/>
    <xf numFmtId="167" fontId="14" fillId="0" borderId="0" xfId="0" applyNumberFormat="1" applyFont="1" applyAlignment="1">
      <alignment horizontal="center"/>
    </xf>
    <xf numFmtId="0" fontId="11" fillId="0" borderId="0" xfId="0" applyFont="1"/>
    <xf numFmtId="168" fontId="3" fillId="0" borderId="1" xfId="0" applyNumberFormat="1" applyFont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164" fontId="12" fillId="2" borderId="1" xfId="3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165" fontId="6" fillId="0" borderId="1" xfId="1" applyNumberFormat="1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</cellXfs>
  <cellStyles count="5">
    <cellStyle name="Currency" xfId="3" builtinId="4"/>
    <cellStyle name="Currency 2" xfId="4" xr:uid="{510D2A7E-3DB7-49EF-8A8B-214292995537}"/>
    <cellStyle name="Hyperlink" xfId="2" builtinId="8"/>
    <cellStyle name="Normal" xfId="0" builtinId="0"/>
    <cellStyle name="Normal 2" xfId="1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60612</xdr:colOff>
      <xdr:row>0</xdr:row>
      <xdr:rowOff>34636</xdr:rowOff>
    </xdr:from>
    <xdr:to>
      <xdr:col>10</xdr:col>
      <xdr:colOff>142105</xdr:colOff>
      <xdr:row>45</xdr:row>
      <xdr:rowOff>21589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4FEC61-6615-EC3A-C741-FA832E5A4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12" y="34636"/>
          <a:ext cx="6142857" cy="739047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161924</xdr:rowOff>
    </xdr:from>
    <xdr:to>
      <xdr:col>8</xdr:col>
      <xdr:colOff>0</xdr:colOff>
      <xdr:row>72</xdr:row>
      <xdr:rowOff>171449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93E7BE-BEC7-4BFC-8E8D-6A02E5F05656}"/>
            </a:ext>
          </a:extLst>
        </xdr:cNvPr>
        <xdr:cNvSpPr txBox="1"/>
      </xdr:nvSpPr>
      <xdr:spPr>
        <a:xfrm>
          <a:off x="0" y="11687174"/>
          <a:ext cx="12334875" cy="3228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Go to the USDA Foods Product Information webpage for product specifications.  https://www.fns.usda.gov/usda-fis/usda-foods-product-information-sheets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Go to the USDA Foods Database webpage for product specifications by vendor details. https://www.fns.usda.gov/usda-fis/usda-foods-database</a:t>
          </a:r>
          <a:endParaRPr lang="en-US" sz="1200">
            <a:effectLst/>
          </a:endParaRP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Entitlement values (columns D) are from the USDA Foods Available List.  https://www.fns.usda.gov/usda-fis/usda-foods-available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Entitlement values (columns D) are used during the Annual Order and other ordering opportunities. 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The entitlement value of USDA Foods is drawndown from the SFA's entitlement. SFA's entitlement is based on previous year meal counts.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In February, WI DPI recalculates the entitlement value based on actual product costs.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In February,</a:t>
          </a:r>
          <a:r>
            <a:rPr lang="en-US" sz="1200" baseline="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 t</a:t>
          </a:r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he calculated entitlement values are used on the Commodity Allocation and Receipt Report (CARS).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Handling fees are automatically deducted from the monthly National School Lunch reimbursement claim. Rates are updated after July 1.</a:t>
          </a:r>
          <a:r>
            <a:rPr lang="en-US" sz="1200">
              <a:latin typeface="Lato" panose="020F0502020204030203" pitchFamily="34" charset="0"/>
            </a:rPr>
            <a:t> 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73</xdr:row>
      <xdr:rowOff>57150</xdr:rowOff>
    </xdr:from>
    <xdr:to>
      <xdr:col>1</xdr:col>
      <xdr:colOff>796290</xdr:colOff>
      <xdr:row>79</xdr:row>
      <xdr:rowOff>113030</xdr:rowOff>
    </xdr:to>
    <xdr:pic>
      <xdr:nvPicPr>
        <xdr:cNvPr id="3" name="Picture 2" descr="DPI Logo">
          <a:extLst>
            <a:ext uri="{FF2B5EF4-FFF2-40B4-BE49-F238E27FC236}">
              <a16:creationId xmlns:a16="http://schemas.microsoft.com/office/drawing/2014/main" id="{887830E9-927B-4E79-802F-AC4DAEA57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73025"/>
          <a:ext cx="1891665" cy="114173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140969</xdr:rowOff>
    </xdr:from>
    <xdr:to>
      <xdr:col>6</xdr:col>
      <xdr:colOff>0</xdr:colOff>
      <xdr:row>51</xdr:row>
      <xdr:rowOff>87474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E059ED-5D60-4C55-BAEF-610BE45105D8}"/>
            </a:ext>
          </a:extLst>
        </xdr:cNvPr>
        <xdr:cNvSpPr txBox="1"/>
      </xdr:nvSpPr>
      <xdr:spPr>
        <a:xfrm>
          <a:off x="0" y="7644336"/>
          <a:ext cx="9087628" cy="3416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Go to the new USDA Foods Database webpage for more details. https://www.fns.usda.gov/usda-fis/usda-foods-database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Entitlement values (column D) is from the USDA Average Material Price SY 2023-24.  https://www.fns.usda.gov/usda-fis/processor-material-prices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Entitlement values (column D ) is used during the Annual Order and other ordering opportunities. 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The entitlement value of USDA Foods is drawndown from the SFA's entitlement. SFA's entitlement is based on previous year lunch counts.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In February, WI DPI recalculates the entitlement value based on actual product costs.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Calculated entitlement values are used on the Commodity Allocation and Receipt Report (CARS).</a:t>
          </a:r>
        </a:p>
        <a:p>
          <a:endParaRPr lang="en-US" sz="1200">
            <a:solidFill>
              <a:schemeClr val="dk1"/>
            </a:solidFill>
            <a:effectLst/>
            <a:latin typeface="Lato" panose="020F0502020204030203" pitchFamily="34" charset="0"/>
            <a:ea typeface="+mn-ea"/>
            <a:cs typeface="+mn-cs"/>
          </a:endParaRPr>
        </a:p>
        <a:p>
          <a:r>
            <a:rPr lang="en-US" sz="1200" b="0">
              <a:solidFill>
                <a:sysClr val="windowText" lastClr="000000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DPI handling fees are calculated per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 pound ordered and are </a:t>
          </a:r>
          <a:r>
            <a:rPr lang="en-US" sz="1200" b="0">
              <a:solidFill>
                <a:sysClr val="windowText" lastClr="000000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automatically </a:t>
          </a:r>
          <a:r>
            <a:rPr lang="en-US" sz="1200" b="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deducted from the monthly National School Lunch reimbursement claim in the fall. 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58316</xdr:colOff>
      <xdr:row>52</xdr:row>
      <xdr:rowOff>89979</xdr:rowOff>
    </xdr:from>
    <xdr:to>
      <xdr:col>1</xdr:col>
      <xdr:colOff>617115</xdr:colOff>
      <xdr:row>58</xdr:row>
      <xdr:rowOff>27917</xdr:rowOff>
    </xdr:to>
    <xdr:pic>
      <xdr:nvPicPr>
        <xdr:cNvPr id="3" name="Picture 2" descr="DPI Logo">
          <a:extLst>
            <a:ext uri="{FF2B5EF4-FFF2-40B4-BE49-F238E27FC236}">
              <a16:creationId xmlns:a16="http://schemas.microsoft.com/office/drawing/2014/main" id="{86E1BE5B-BFAB-4988-BE21-2BEB26852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16" y="11228397"/>
          <a:ext cx="1666809" cy="929316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99219</xdr:colOff>
      <xdr:row>29</xdr:row>
      <xdr:rowOff>9922</xdr:rowOff>
    </xdr:from>
    <xdr:to>
      <xdr:col>1</xdr:col>
      <xdr:colOff>773840</xdr:colOff>
      <xdr:row>33</xdr:row>
      <xdr:rowOff>185175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6D91774C-9D49-4BB1-9666-7E8A7FE73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19" y="6250781"/>
          <a:ext cx="1666809" cy="929316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7C7301-F3C7-4993-880F-DE640C262454}" name="Table1" displayName="Table1" ref="A3:H55" totalsRowShown="0" headerRowBorderDxfId="10" tableBorderDxfId="9" totalsRowBorderDxfId="8">
  <autoFilter ref="A3:H55" xr:uid="{C77C7301-F3C7-4993-880F-DE640C262454}"/>
  <tableColumns count="8">
    <tableColumn id="1" xr3:uid="{B7D67157-A076-4651-8BD7-D0658F7900A2}" name="USDA Product Type" dataDxfId="7"/>
    <tableColumn id="2" xr3:uid="{04791B74-5205-49A7-A3E4-B31E66360A4D}" name="USDA Product Code" dataDxfId="6"/>
    <tableColumn id="3" xr3:uid="{75A887F3-46A2-43B4-931F-862EEADEA23C}" name="USDA Food Direct Delivery (&quot;Brown Box&quot;) Product Description" dataDxfId="5"/>
    <tableColumn id="5" xr3:uid="{3E85B49C-5D4B-45E0-A989-1EDAFE2CFAF5}" name="Entitlement Value/Case (from the USDA Foods Available List)" dataDxfId="4"/>
    <tableColumn id="4" xr3:uid="{A26CFAE8-1BB9-4DE0-9A20-6FA51FAD0EA2}" name="Calculated Entitlement Value/Case (Based on Actual Weighted Average Purchase Price - February 2024 Update)" dataDxfId="3"/>
    <tableColumn id="9" xr3:uid="{72B5B0A5-98DA-4F0E-96DF-9F3383F06C10}" name="Gross Weight per Case (lb)" dataDxfId="2"/>
    <tableColumn id="10" xr3:uid="{274913B4-B371-44EA-9835-522F23FB5A3A}" name="Handling Fee per Case if Your SFA Uses State Delivery (MPI) ($.1867/lb)" dataDxfId="1">
      <calculatedColumnFormula>Table1[[#This Row],[Gross Weight per Case (lb)]]*0.1867</calculatedColumnFormula>
    </tableColumn>
    <tableColumn id="11" xr3:uid="{2E13634D-1900-4D54-81D4-BFEF61C08C51}" name="Handling Fee per Case if Your SFA Uses Commercial Distributor for Delivery ($.082/lb)" dataDxfId="0">
      <calculatedColumnFormula>0.082*Table1[[#This Row],[Gross Weight per Case (lb)]]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pi.wi.gov/school-nutrition/usda/product-informatio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A57B-9702-409C-A761-E8332532B774}">
  <dimension ref="A1"/>
  <sheetViews>
    <sheetView tabSelected="1" zoomScale="110" zoomScaleNormal="110" workbookViewId="0">
      <selection activeCell="K1" sqref="K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showGridLines="0" zoomScaleNormal="100" workbookViewId="0">
      <pane ySplit="3" topLeftCell="A4" activePane="bottomLeft" state="frozen"/>
      <selection pane="bottomLeft" activeCell="A3" sqref="A3"/>
    </sheetView>
  </sheetViews>
  <sheetFormatPr defaultColWidth="9.140625" defaultRowHeight="14.25" x14ac:dyDescent="0.2"/>
  <cols>
    <col min="1" max="1" width="16.42578125" style="2" customWidth="1"/>
    <col min="2" max="2" width="14.42578125" style="2" customWidth="1"/>
    <col min="3" max="3" width="62.28515625" style="3" customWidth="1"/>
    <col min="4" max="4" width="18.7109375" style="3" customWidth="1"/>
    <col min="5" max="5" width="19" style="3" customWidth="1"/>
    <col min="6" max="6" width="17.5703125" style="2" customWidth="1"/>
    <col min="7" max="7" width="17.140625" style="8" customWidth="1"/>
    <col min="8" max="8" width="19.42578125" style="8" customWidth="1"/>
    <col min="9" max="16384" width="9.140625" style="8"/>
  </cols>
  <sheetData>
    <row r="1" spans="1:8" ht="24.75" customHeight="1" x14ac:dyDescent="0.25">
      <c r="A1" s="22" t="s">
        <v>180</v>
      </c>
      <c r="G1" s="99"/>
      <c r="H1" s="100"/>
    </row>
    <row r="2" spans="1:8" ht="24.75" customHeight="1" x14ac:dyDescent="0.25">
      <c r="A2" s="22" t="s">
        <v>174</v>
      </c>
      <c r="G2" s="101"/>
      <c r="H2" s="34"/>
    </row>
    <row r="3" spans="1:8" ht="120" x14ac:dyDescent="0.2">
      <c r="A3" s="12" t="s">
        <v>51</v>
      </c>
      <c r="B3" s="13" t="s">
        <v>52</v>
      </c>
      <c r="C3" s="14" t="s">
        <v>49</v>
      </c>
      <c r="D3" s="15" t="s">
        <v>67</v>
      </c>
      <c r="E3" s="104" t="s">
        <v>176</v>
      </c>
      <c r="F3" s="24" t="s">
        <v>53</v>
      </c>
      <c r="G3" s="25" t="s">
        <v>169</v>
      </c>
      <c r="H3" s="25" t="s">
        <v>54</v>
      </c>
    </row>
    <row r="4" spans="1:8" x14ac:dyDescent="0.2">
      <c r="A4" s="10" t="s">
        <v>27</v>
      </c>
      <c r="B4" s="4">
        <v>100206</v>
      </c>
      <c r="C4" s="5" t="s">
        <v>0</v>
      </c>
      <c r="D4" s="6">
        <v>45.9</v>
      </c>
      <c r="E4" s="106">
        <v>41.54</v>
      </c>
      <c r="F4" s="21">
        <v>45</v>
      </c>
      <c r="G4" s="6">
        <f>Table1[[#This Row],[Gross Weight per Case (lb)]]*0.1867</f>
        <v>8.4015000000000004</v>
      </c>
      <c r="H4" s="6">
        <f>0.082*Table1[[#This Row],[Gross Weight per Case (lb)]]</f>
        <v>3.69</v>
      </c>
    </row>
    <row r="5" spans="1:8" x14ac:dyDescent="0.2">
      <c r="A5" s="11" t="s">
        <v>27</v>
      </c>
      <c r="B5" s="4">
        <v>110541</v>
      </c>
      <c r="C5" s="5" t="s">
        <v>47</v>
      </c>
      <c r="D5" s="6">
        <v>30.75</v>
      </c>
      <c r="E5" s="106">
        <v>27.75</v>
      </c>
      <c r="F5" s="21">
        <v>45.63</v>
      </c>
      <c r="G5" s="6">
        <f>Table1[[#This Row],[Gross Weight per Case (lb)]]*0.1867</f>
        <v>8.5191210000000002</v>
      </c>
      <c r="H5" s="6">
        <f>0.082*Table1[[#This Row],[Gross Weight per Case (lb)]]</f>
        <v>3.7416600000000004</v>
      </c>
    </row>
    <row r="6" spans="1:8" x14ac:dyDescent="0.2">
      <c r="A6" s="11" t="s">
        <v>27</v>
      </c>
      <c r="B6" s="4">
        <v>110361</v>
      </c>
      <c r="C6" s="5" t="s">
        <v>1</v>
      </c>
      <c r="D6" s="6">
        <v>28.01</v>
      </c>
      <c r="E6" s="106">
        <v>20.02</v>
      </c>
      <c r="F6" s="21">
        <v>32.4</v>
      </c>
      <c r="G6" s="6">
        <f>Table1[[#This Row],[Gross Weight per Case (lb)]]*0.1867</f>
        <v>6.04908</v>
      </c>
      <c r="H6" s="6">
        <f>0.082*Table1[[#This Row],[Gross Weight per Case (lb)]]</f>
        <v>2.6568000000000001</v>
      </c>
    </row>
    <row r="7" spans="1:8" x14ac:dyDescent="0.2">
      <c r="A7" s="11" t="s">
        <v>28</v>
      </c>
      <c r="B7" s="4">
        <v>100307</v>
      </c>
      <c r="C7" s="5" t="s">
        <v>46</v>
      </c>
      <c r="D7" s="6">
        <v>28.41</v>
      </c>
      <c r="E7" s="106">
        <v>25.46</v>
      </c>
      <c r="F7" s="21">
        <v>46</v>
      </c>
      <c r="G7" s="6">
        <f>Table1[[#This Row],[Gross Weight per Case (lb)]]*0.1867</f>
        <v>8.5882000000000005</v>
      </c>
      <c r="H7" s="6">
        <f>0.082*Table1[[#This Row],[Gross Weight per Case (lb)]]</f>
        <v>3.7720000000000002</v>
      </c>
    </row>
    <row r="8" spans="1:8" x14ac:dyDescent="0.2">
      <c r="A8" s="11" t="s">
        <v>28</v>
      </c>
      <c r="B8" s="4">
        <v>100351</v>
      </c>
      <c r="C8" s="5" t="s">
        <v>38</v>
      </c>
      <c r="D8" s="6">
        <v>25.96</v>
      </c>
      <c r="E8" s="106">
        <v>24.48</v>
      </c>
      <c r="F8" s="21">
        <v>32</v>
      </c>
      <c r="G8" s="6">
        <f>Table1[[#This Row],[Gross Weight per Case (lb)]]*0.1867</f>
        <v>5.9744000000000002</v>
      </c>
      <c r="H8" s="6">
        <f>0.082*Table1[[#This Row],[Gross Weight per Case (lb)]]</f>
        <v>2.6240000000000001</v>
      </c>
    </row>
    <row r="9" spans="1:8" x14ac:dyDescent="0.2">
      <c r="A9" s="11" t="s">
        <v>28</v>
      </c>
      <c r="B9" s="4">
        <v>100370</v>
      </c>
      <c r="C9" s="5" t="s">
        <v>155</v>
      </c>
      <c r="D9" s="6">
        <v>21.96</v>
      </c>
      <c r="E9" s="106" t="s">
        <v>178</v>
      </c>
      <c r="F9" s="21">
        <v>48.8</v>
      </c>
      <c r="G9" s="6">
        <f>Table1[[#This Row],[Gross Weight per Case (lb)]]*0.1867</f>
        <v>9.1109600000000004</v>
      </c>
      <c r="H9" s="6">
        <f>0.082*Table1[[#This Row],[Gross Weight per Case (lb)]]</f>
        <v>4.0015999999999998</v>
      </c>
    </row>
    <row r="10" spans="1:8" x14ac:dyDescent="0.2">
      <c r="A10" s="11" t="s">
        <v>28</v>
      </c>
      <c r="B10" s="4">
        <v>100362</v>
      </c>
      <c r="C10" s="5" t="s">
        <v>44</v>
      </c>
      <c r="D10" s="6">
        <v>41.84</v>
      </c>
      <c r="E10" s="106">
        <v>39.9</v>
      </c>
      <c r="F10" s="21">
        <v>48.8</v>
      </c>
      <c r="G10" s="6">
        <f>Table1[[#This Row],[Gross Weight per Case (lb)]]*0.1867</f>
        <v>9.1109600000000004</v>
      </c>
      <c r="H10" s="6">
        <f>0.082*Table1[[#This Row],[Gross Weight per Case (lb)]]</f>
        <v>4.0015999999999998</v>
      </c>
    </row>
    <row r="11" spans="1:8" x14ac:dyDescent="0.2">
      <c r="A11" s="11" t="s">
        <v>28</v>
      </c>
      <c r="B11" s="4">
        <v>100364</v>
      </c>
      <c r="C11" s="5" t="s">
        <v>2</v>
      </c>
      <c r="D11" s="6">
        <v>23.92</v>
      </c>
      <c r="E11" s="106">
        <v>23.31</v>
      </c>
      <c r="F11" s="21">
        <v>48</v>
      </c>
      <c r="G11" s="6">
        <f>Table1[[#This Row],[Gross Weight per Case (lb)]]*0.1867</f>
        <v>8.9616000000000007</v>
      </c>
      <c r="H11" s="6">
        <f>0.082*Table1[[#This Row],[Gross Weight per Case (lb)]]</f>
        <v>3.9359999999999999</v>
      </c>
    </row>
    <row r="12" spans="1:8" x14ac:dyDescent="0.2">
      <c r="A12" s="10" t="s">
        <v>50</v>
      </c>
      <c r="B12" s="4">
        <v>100134</v>
      </c>
      <c r="C12" s="5" t="s">
        <v>104</v>
      </c>
      <c r="D12" s="6">
        <v>140.91999999999999</v>
      </c>
      <c r="E12" s="106">
        <v>153.4</v>
      </c>
      <c r="F12" s="21">
        <v>43</v>
      </c>
      <c r="G12" s="6">
        <f>Table1[[#This Row],[Gross Weight per Case (lb)]]*0.1867</f>
        <v>8.0281000000000002</v>
      </c>
      <c r="H12" s="6">
        <f>0.082*Table1[[#This Row],[Gross Weight per Case (lb)]]</f>
        <v>3.5260000000000002</v>
      </c>
    </row>
    <row r="13" spans="1:8" x14ac:dyDescent="0.2">
      <c r="A13" s="11" t="s">
        <v>50</v>
      </c>
      <c r="B13" s="4">
        <v>100158</v>
      </c>
      <c r="C13" s="5" t="s">
        <v>32</v>
      </c>
      <c r="D13" s="6">
        <v>141.08000000000001</v>
      </c>
      <c r="E13" s="106">
        <v>138.56</v>
      </c>
      <c r="F13" s="21">
        <v>43</v>
      </c>
      <c r="G13" s="6">
        <f>Table1[[#This Row],[Gross Weight per Case (lb)]]*0.1867</f>
        <v>8.0281000000000002</v>
      </c>
      <c r="H13" s="6">
        <f>0.082*Table1[[#This Row],[Gross Weight per Case (lb)]]</f>
        <v>3.5260000000000002</v>
      </c>
    </row>
    <row r="14" spans="1:8" x14ac:dyDescent="0.2">
      <c r="A14" s="11" t="s">
        <v>27</v>
      </c>
      <c r="B14" s="4">
        <v>110624</v>
      </c>
      <c r="C14" s="5" t="s">
        <v>35</v>
      </c>
      <c r="D14" s="6">
        <v>44.18</v>
      </c>
      <c r="E14" s="106">
        <v>24.75</v>
      </c>
      <c r="F14" s="21">
        <v>32</v>
      </c>
      <c r="G14" s="6">
        <f>Table1[[#This Row],[Gross Weight per Case (lb)]]*0.1867</f>
        <v>5.9744000000000002</v>
      </c>
      <c r="H14" s="6">
        <f>0.082*Table1[[#This Row],[Gross Weight per Case (lb)]]</f>
        <v>2.6240000000000001</v>
      </c>
    </row>
    <row r="15" spans="1:8" x14ac:dyDescent="0.2">
      <c r="A15" s="11" t="s">
        <v>28</v>
      </c>
      <c r="B15" s="4">
        <v>110473</v>
      </c>
      <c r="C15" s="5" t="s">
        <v>36</v>
      </c>
      <c r="D15" s="6">
        <v>54.31</v>
      </c>
      <c r="E15" s="106">
        <v>54.17</v>
      </c>
      <c r="F15" s="21">
        <v>31.5</v>
      </c>
      <c r="G15" s="6">
        <f>Table1[[#This Row],[Gross Weight per Case (lb)]]*0.1867</f>
        <v>5.8810500000000001</v>
      </c>
      <c r="H15" s="6">
        <f>0.082*Table1[[#This Row],[Gross Weight per Case (lb)]]</f>
        <v>2.5830000000000002</v>
      </c>
    </row>
    <row r="16" spans="1:8" x14ac:dyDescent="0.2">
      <c r="A16" s="11" t="s">
        <v>28</v>
      </c>
      <c r="B16" s="4">
        <v>100352</v>
      </c>
      <c r="C16" s="5" t="s">
        <v>37</v>
      </c>
      <c r="D16" s="6">
        <v>21.63</v>
      </c>
      <c r="E16" s="106">
        <v>20.9</v>
      </c>
      <c r="F16" s="21">
        <v>32</v>
      </c>
      <c r="G16" s="6">
        <f>Table1[[#This Row],[Gross Weight per Case (lb)]]*0.1867</f>
        <v>5.9744000000000002</v>
      </c>
      <c r="H16" s="6">
        <f>0.082*Table1[[#This Row],[Gross Weight per Case (lb)]]</f>
        <v>2.6240000000000001</v>
      </c>
    </row>
    <row r="17" spans="1:8" x14ac:dyDescent="0.2">
      <c r="A17" s="10" t="s">
        <v>50</v>
      </c>
      <c r="B17" s="4">
        <v>100018</v>
      </c>
      <c r="C17" s="5" t="s">
        <v>105</v>
      </c>
      <c r="D17" s="6">
        <v>72.069999999999993</v>
      </c>
      <c r="E17" s="106">
        <v>59.55</v>
      </c>
      <c r="F17" s="21">
        <v>32</v>
      </c>
      <c r="G17" s="6">
        <f>Table1[[#This Row],[Gross Weight per Case (lb)]]*0.1867</f>
        <v>5.9744000000000002</v>
      </c>
      <c r="H17" s="6">
        <f>0.082*Table1[[#This Row],[Gross Weight per Case (lb)]]</f>
        <v>2.6240000000000001</v>
      </c>
    </row>
    <row r="18" spans="1:8" x14ac:dyDescent="0.2">
      <c r="A18" s="11" t="s">
        <v>50</v>
      </c>
      <c r="B18" s="4">
        <v>100012</v>
      </c>
      <c r="C18" s="5" t="s">
        <v>3</v>
      </c>
      <c r="D18" s="6">
        <v>69.36</v>
      </c>
      <c r="E18" s="106">
        <v>61.43</v>
      </c>
      <c r="F18" s="21">
        <v>31</v>
      </c>
      <c r="G18" s="6">
        <f>Table1[[#This Row],[Gross Weight per Case (lb)]]*0.1867</f>
        <v>5.7877000000000001</v>
      </c>
      <c r="H18" s="6">
        <f>0.082*Table1[[#This Row],[Gross Weight per Case (lb)]]</f>
        <v>2.5420000000000003</v>
      </c>
    </row>
    <row r="19" spans="1:8" x14ac:dyDescent="0.2">
      <c r="A19" s="11" t="s">
        <v>50</v>
      </c>
      <c r="B19" s="4">
        <v>100021</v>
      </c>
      <c r="C19" s="5" t="s">
        <v>39</v>
      </c>
      <c r="D19" s="6">
        <v>66.87</v>
      </c>
      <c r="E19" s="106">
        <v>58.26</v>
      </c>
      <c r="F19" s="21">
        <v>32</v>
      </c>
      <c r="G19" s="6">
        <f>Table1[[#This Row],[Gross Weight per Case (lb)]]*0.1867</f>
        <v>5.9744000000000002</v>
      </c>
      <c r="H19" s="6">
        <f>0.082*Table1[[#This Row],[Gross Weight per Case (lb)]]</f>
        <v>2.6240000000000001</v>
      </c>
    </row>
    <row r="20" spans="1:8" s="9" customFormat="1" x14ac:dyDescent="0.2">
      <c r="A20" s="11" t="s">
        <v>50</v>
      </c>
      <c r="B20" s="4">
        <v>110396</v>
      </c>
      <c r="C20" s="5" t="s">
        <v>33</v>
      </c>
      <c r="D20" s="6">
        <v>85.62</v>
      </c>
      <c r="E20" s="106">
        <v>73.400000000000006</v>
      </c>
      <c r="F20" s="21">
        <v>24</v>
      </c>
      <c r="G20" s="6">
        <f>Table1[[#This Row],[Gross Weight per Case (lb)]]*0.1867</f>
        <v>4.4808000000000003</v>
      </c>
      <c r="H20" s="6">
        <f>0.082*Table1[[#This Row],[Gross Weight per Case (lb)]]</f>
        <v>1.968</v>
      </c>
    </row>
    <row r="21" spans="1:8" x14ac:dyDescent="0.2">
      <c r="A21" s="11" t="s">
        <v>50</v>
      </c>
      <c r="B21" s="4">
        <v>100101</v>
      </c>
      <c r="C21" s="5" t="s">
        <v>4</v>
      </c>
      <c r="D21" s="6">
        <v>89.25</v>
      </c>
      <c r="E21" s="106">
        <v>102.55</v>
      </c>
      <c r="F21" s="21">
        <v>42</v>
      </c>
      <c r="G21" s="6">
        <f>Table1[[#This Row],[Gross Weight per Case (lb)]]*0.1867</f>
        <v>7.8414000000000001</v>
      </c>
      <c r="H21" s="6">
        <f>0.082*Table1[[#This Row],[Gross Weight per Case (lb)]]</f>
        <v>3.444</v>
      </c>
    </row>
    <row r="22" spans="1:8" x14ac:dyDescent="0.2">
      <c r="A22" s="10" t="s">
        <v>50</v>
      </c>
      <c r="B22" s="4">
        <v>100117</v>
      </c>
      <c r="C22" s="5" t="s">
        <v>106</v>
      </c>
      <c r="D22" s="6">
        <v>111.07</v>
      </c>
      <c r="E22" s="106">
        <v>79.2</v>
      </c>
      <c r="F22" s="21">
        <v>31.5</v>
      </c>
      <c r="G22" s="6">
        <f>Table1[[#This Row],[Gross Weight per Case (lb)]]*0.1867</f>
        <v>5.8810500000000001</v>
      </c>
      <c r="H22" s="6">
        <f>0.082*Table1[[#This Row],[Gross Weight per Case (lb)]]</f>
        <v>2.5830000000000002</v>
      </c>
    </row>
    <row r="23" spans="1:8" x14ac:dyDescent="0.2">
      <c r="A23" s="11" t="s">
        <v>50</v>
      </c>
      <c r="B23" s="4">
        <v>110921</v>
      </c>
      <c r="C23" s="5" t="s">
        <v>5</v>
      </c>
      <c r="D23" s="6">
        <v>107.86</v>
      </c>
      <c r="E23" s="106">
        <v>76.05</v>
      </c>
      <c r="F23" s="21">
        <v>31.5</v>
      </c>
      <c r="G23" s="6">
        <f>Table1[[#This Row],[Gross Weight per Case (lb)]]*0.1867</f>
        <v>5.8810500000000001</v>
      </c>
      <c r="H23" s="6">
        <f>0.082*Table1[[#This Row],[Gross Weight per Case (lb)]]</f>
        <v>2.5830000000000002</v>
      </c>
    </row>
    <row r="24" spans="1:8" x14ac:dyDescent="0.2">
      <c r="A24" s="11" t="s">
        <v>28</v>
      </c>
      <c r="B24" s="4">
        <v>100313</v>
      </c>
      <c r="C24" s="5" t="s">
        <v>45</v>
      </c>
      <c r="D24" s="6">
        <v>34.47</v>
      </c>
      <c r="E24" s="106">
        <v>31.01</v>
      </c>
      <c r="F24" s="21">
        <v>47</v>
      </c>
      <c r="G24" s="6">
        <f>Table1[[#This Row],[Gross Weight per Case (lb)]]*0.1867</f>
        <v>8.7749000000000006</v>
      </c>
      <c r="H24" s="6">
        <f>0.082*Table1[[#This Row],[Gross Weight per Case (lb)]]</f>
        <v>3.8540000000000001</v>
      </c>
    </row>
    <row r="25" spans="1:8" x14ac:dyDescent="0.2">
      <c r="A25" s="11" t="s">
        <v>28</v>
      </c>
      <c r="B25" s="4">
        <v>100348</v>
      </c>
      <c r="C25" s="5" t="s">
        <v>40</v>
      </c>
      <c r="D25" s="6">
        <v>23.73</v>
      </c>
      <c r="E25" s="106">
        <v>23.29</v>
      </c>
      <c r="F25" s="21">
        <v>32</v>
      </c>
      <c r="G25" s="6">
        <f>Table1[[#This Row],[Gross Weight per Case (lb)]]*0.1867</f>
        <v>5.9744000000000002</v>
      </c>
      <c r="H25" s="6">
        <f>0.082*Table1[[#This Row],[Gross Weight per Case (lb)]]</f>
        <v>2.6240000000000001</v>
      </c>
    </row>
    <row r="26" spans="1:8" x14ac:dyDescent="0.2">
      <c r="A26" s="11" t="s">
        <v>27</v>
      </c>
      <c r="B26" s="4">
        <v>110723</v>
      </c>
      <c r="C26" s="5" t="s">
        <v>6</v>
      </c>
      <c r="D26" s="6">
        <v>67.83</v>
      </c>
      <c r="E26" s="106">
        <v>54.45</v>
      </c>
      <c r="F26" s="21">
        <v>25.01</v>
      </c>
      <c r="G26" s="6">
        <f>Table1[[#This Row],[Gross Weight per Case (lb)]]*0.1867</f>
        <v>4.6693670000000003</v>
      </c>
      <c r="H26" s="6">
        <f>0.082*Table1[[#This Row],[Gross Weight per Case (lb)]]</f>
        <v>2.0508200000000003</v>
      </c>
    </row>
    <row r="27" spans="1:8" x14ac:dyDescent="0.2">
      <c r="A27" s="11" t="s">
        <v>50</v>
      </c>
      <c r="B27" s="4">
        <v>110931</v>
      </c>
      <c r="C27" s="5" t="s">
        <v>7</v>
      </c>
      <c r="D27" s="6">
        <v>102.16</v>
      </c>
      <c r="E27" s="106">
        <v>53.25</v>
      </c>
      <c r="F27" s="21">
        <v>26.68</v>
      </c>
      <c r="G27" s="6">
        <f>Table1[[#This Row],[Gross Weight per Case (lb)]]*0.1867</f>
        <v>4.9811560000000004</v>
      </c>
      <c r="H27" s="6">
        <f>0.082*Table1[[#This Row],[Gross Weight per Case (lb)]]</f>
        <v>2.1877599999999999</v>
      </c>
    </row>
    <row r="28" spans="1:8" x14ac:dyDescent="0.2">
      <c r="A28" s="11" t="s">
        <v>50</v>
      </c>
      <c r="B28" s="4">
        <v>110851</v>
      </c>
      <c r="C28" s="5" t="s">
        <v>34</v>
      </c>
      <c r="D28" s="6">
        <v>122.88</v>
      </c>
      <c r="E28" s="106">
        <v>116.8</v>
      </c>
      <c r="F28" s="21">
        <v>44</v>
      </c>
      <c r="G28" s="6">
        <f>Table1[[#This Row],[Gross Weight per Case (lb)]]*0.1867</f>
        <v>8.2148000000000003</v>
      </c>
      <c r="H28" s="6">
        <f>0.082*Table1[[#This Row],[Gross Weight per Case (lb)]]</f>
        <v>3.6080000000000001</v>
      </c>
    </row>
    <row r="29" spans="1:8" x14ac:dyDescent="0.2">
      <c r="A29" s="11" t="s">
        <v>50</v>
      </c>
      <c r="B29" s="7">
        <v>100188</v>
      </c>
      <c r="C29" s="5" t="s">
        <v>8</v>
      </c>
      <c r="D29" s="6">
        <v>102.8</v>
      </c>
      <c r="E29" s="106">
        <v>104.2</v>
      </c>
      <c r="F29" s="21">
        <v>43</v>
      </c>
      <c r="G29" s="6">
        <f>Table1[[#This Row],[Gross Weight per Case (lb)]]*0.1867</f>
        <v>8.0281000000000002</v>
      </c>
      <c r="H29" s="6">
        <f>0.082*Table1[[#This Row],[Gross Weight per Case (lb)]]</f>
        <v>3.5260000000000002</v>
      </c>
    </row>
    <row r="30" spans="1:8" x14ac:dyDescent="0.2">
      <c r="A30" s="11" t="s">
        <v>50</v>
      </c>
      <c r="B30" s="7">
        <v>100187</v>
      </c>
      <c r="C30" s="5" t="s">
        <v>9</v>
      </c>
      <c r="D30" s="6">
        <v>116.92</v>
      </c>
      <c r="E30" s="106">
        <v>107.5</v>
      </c>
      <c r="F30" s="21">
        <v>43</v>
      </c>
      <c r="G30" s="6">
        <f>Table1[[#This Row],[Gross Weight per Case (lb)]]*0.1867</f>
        <v>8.0281000000000002</v>
      </c>
      <c r="H30" s="6">
        <f>0.082*Table1[[#This Row],[Gross Weight per Case (lb)]]</f>
        <v>3.5260000000000002</v>
      </c>
    </row>
    <row r="31" spans="1:8" x14ac:dyDescent="0.2">
      <c r="A31" s="11" t="s">
        <v>27</v>
      </c>
      <c r="B31" s="4">
        <v>110859</v>
      </c>
      <c r="C31" s="5" t="s">
        <v>10</v>
      </c>
      <c r="D31" s="6">
        <v>46.51</v>
      </c>
      <c r="E31" s="106">
        <v>43.94</v>
      </c>
      <c r="F31" s="21">
        <v>27.82</v>
      </c>
      <c r="G31" s="6">
        <f>Table1[[#This Row],[Gross Weight per Case (lb)]]*0.1867</f>
        <v>5.193994</v>
      </c>
      <c r="H31" s="6">
        <f>0.082*Table1[[#This Row],[Gross Weight per Case (lb)]]</f>
        <v>2.2812399999999999</v>
      </c>
    </row>
    <row r="32" spans="1:8" x14ac:dyDescent="0.2">
      <c r="A32" s="11" t="s">
        <v>27</v>
      </c>
      <c r="B32" s="4">
        <v>100212</v>
      </c>
      <c r="C32" s="5" t="s">
        <v>11</v>
      </c>
      <c r="D32" s="6">
        <v>43.27</v>
      </c>
      <c r="E32" s="106">
        <v>42.9</v>
      </c>
      <c r="F32" s="21">
        <v>46</v>
      </c>
      <c r="G32" s="6">
        <f>Table1[[#This Row],[Gross Weight per Case (lb)]]*0.1867</f>
        <v>8.5882000000000005</v>
      </c>
      <c r="H32" s="6">
        <f>0.082*Table1[[#This Row],[Gross Weight per Case (lb)]]</f>
        <v>3.7720000000000002</v>
      </c>
    </row>
    <row r="33" spans="1:8" s="9" customFormat="1" x14ac:dyDescent="0.2">
      <c r="A33" s="10" t="s">
        <v>28</v>
      </c>
      <c r="B33" s="4">
        <v>111230</v>
      </c>
      <c r="C33" s="5" t="s">
        <v>12</v>
      </c>
      <c r="D33" s="6">
        <v>29.06</v>
      </c>
      <c r="E33" s="106">
        <v>28.1</v>
      </c>
      <c r="F33" s="21">
        <v>32.01</v>
      </c>
      <c r="G33" s="6">
        <f>Table1[[#This Row],[Gross Weight per Case (lb)]]*0.1867</f>
        <v>5.976267</v>
      </c>
      <c r="H33" s="6">
        <f>0.082*Table1[[#This Row],[Gross Weight per Case (lb)]]</f>
        <v>2.6248200000000002</v>
      </c>
    </row>
    <row r="34" spans="1:8" x14ac:dyDescent="0.2">
      <c r="A34" s="11" t="s">
        <v>29</v>
      </c>
      <c r="B34" s="4">
        <v>110393</v>
      </c>
      <c r="C34" s="5" t="s">
        <v>13</v>
      </c>
      <c r="D34" s="6">
        <v>13.86</v>
      </c>
      <c r="E34" s="106">
        <v>12.85</v>
      </c>
      <c r="F34" s="21">
        <v>12</v>
      </c>
      <c r="G34" s="6">
        <f>Table1[[#This Row],[Gross Weight per Case (lb)]]*0.1867</f>
        <v>2.2404000000000002</v>
      </c>
      <c r="H34" s="6">
        <f>0.082*Table1[[#This Row],[Gross Weight per Case (lb)]]</f>
        <v>0.98399999999999999</v>
      </c>
    </row>
    <row r="35" spans="1:8" x14ac:dyDescent="0.2">
      <c r="A35" s="11" t="s">
        <v>29</v>
      </c>
      <c r="B35" s="4">
        <v>110520</v>
      </c>
      <c r="C35" s="5" t="s">
        <v>14</v>
      </c>
      <c r="D35" s="6">
        <v>51.85</v>
      </c>
      <c r="E35" s="106" t="s">
        <v>178</v>
      </c>
      <c r="F35" s="21">
        <v>21.7</v>
      </c>
      <c r="G35" s="6">
        <f>Table1[[#This Row],[Gross Weight per Case (lb)]]*0.1867</f>
        <v>4.0513899999999996</v>
      </c>
      <c r="H35" s="6">
        <f>0.082*Table1[[#This Row],[Gross Weight per Case (lb)]]</f>
        <v>1.7794000000000001</v>
      </c>
    </row>
    <row r="36" spans="1:8" ht="12.75" customHeight="1" x14ac:dyDescent="0.2">
      <c r="A36" s="11" t="s">
        <v>29</v>
      </c>
      <c r="B36" s="4">
        <v>110504</v>
      </c>
      <c r="C36" s="5" t="s">
        <v>15</v>
      </c>
      <c r="D36" s="6">
        <v>52.6</v>
      </c>
      <c r="E36" s="106">
        <v>56.8</v>
      </c>
      <c r="F36" s="21">
        <v>21.4</v>
      </c>
      <c r="G36" s="6">
        <f>Table1[[#This Row],[Gross Weight per Case (lb)]]*0.1867</f>
        <v>3.9953799999999999</v>
      </c>
      <c r="H36" s="6">
        <f>0.082*Table1[[#This Row],[Gross Weight per Case (lb)]]</f>
        <v>1.7547999999999999</v>
      </c>
    </row>
    <row r="37" spans="1:8" ht="12.75" customHeight="1" x14ac:dyDescent="0.2">
      <c r="A37" s="11" t="s">
        <v>27</v>
      </c>
      <c r="B37" s="4">
        <v>100241</v>
      </c>
      <c r="C37" s="5" t="s">
        <v>30</v>
      </c>
      <c r="D37" s="6">
        <v>48.16</v>
      </c>
      <c r="E37" s="106">
        <v>44.35</v>
      </c>
      <c r="F37" s="21">
        <v>30.7</v>
      </c>
      <c r="G37" s="6">
        <f>Table1[[#This Row],[Gross Weight per Case (lb)]]*0.1867</f>
        <v>5.7316900000000004</v>
      </c>
      <c r="H37" s="6">
        <f>0.082*Table1[[#This Row],[Gross Weight per Case (lb)]]</f>
        <v>2.5173999999999999</v>
      </c>
    </row>
    <row r="38" spans="1:8" x14ac:dyDescent="0.2">
      <c r="A38" s="11" t="s">
        <v>27</v>
      </c>
      <c r="B38" s="4">
        <v>100220</v>
      </c>
      <c r="C38" s="5" t="s">
        <v>16</v>
      </c>
      <c r="D38" s="6">
        <v>41.57</v>
      </c>
      <c r="E38" s="106">
        <v>43.33</v>
      </c>
      <c r="F38" s="21">
        <v>46</v>
      </c>
      <c r="G38" s="6">
        <f>Table1[[#This Row],[Gross Weight per Case (lb)]]*0.1867</f>
        <v>8.5882000000000005</v>
      </c>
      <c r="H38" s="6">
        <f>0.082*Table1[[#This Row],[Gross Weight per Case (lb)]]</f>
        <v>3.7720000000000002</v>
      </c>
    </row>
    <row r="39" spans="1:8" s="9" customFormat="1" x14ac:dyDescent="0.2">
      <c r="A39" s="11" t="s">
        <v>27</v>
      </c>
      <c r="B39" s="4">
        <v>100219</v>
      </c>
      <c r="C39" s="5" t="s">
        <v>17</v>
      </c>
      <c r="D39" s="6">
        <v>43.78</v>
      </c>
      <c r="E39" s="106">
        <v>43.05</v>
      </c>
      <c r="F39" s="21">
        <v>46</v>
      </c>
      <c r="G39" s="6">
        <f>Table1[[#This Row],[Gross Weight per Case (lb)]]*0.1867</f>
        <v>8.5882000000000005</v>
      </c>
      <c r="H39" s="6">
        <f>0.082*Table1[[#This Row],[Gross Weight per Case (lb)]]</f>
        <v>3.7720000000000002</v>
      </c>
    </row>
    <row r="40" spans="1:8" x14ac:dyDescent="0.2">
      <c r="A40" s="11" t="s">
        <v>50</v>
      </c>
      <c r="B40" s="4">
        <v>110854</v>
      </c>
      <c r="C40" s="5" t="s">
        <v>31</v>
      </c>
      <c r="D40" s="6">
        <v>15.59</v>
      </c>
      <c r="E40" s="106" t="s">
        <v>178</v>
      </c>
      <c r="F40" s="21">
        <v>8.8000000000000007</v>
      </c>
      <c r="G40" s="6">
        <f>Table1[[#This Row],[Gross Weight per Case (lb)]]*0.1867</f>
        <v>1.6429600000000002</v>
      </c>
      <c r="H40" s="6">
        <f>0.082*Table1[[#This Row],[Gross Weight per Case (lb)]]</f>
        <v>0.72160000000000013</v>
      </c>
    </row>
    <row r="41" spans="1:8" x14ac:dyDescent="0.2">
      <c r="A41" s="11" t="s">
        <v>27</v>
      </c>
      <c r="B41" s="4">
        <v>100225</v>
      </c>
      <c r="C41" s="5" t="s">
        <v>48</v>
      </c>
      <c r="D41" s="6">
        <v>45.02</v>
      </c>
      <c r="E41" s="106">
        <v>42.62</v>
      </c>
      <c r="F41" s="21">
        <v>46</v>
      </c>
      <c r="G41" s="6">
        <f>Table1[[#This Row],[Gross Weight per Case (lb)]]*0.1867</f>
        <v>8.5882000000000005</v>
      </c>
      <c r="H41" s="6">
        <f>0.082*Table1[[#This Row],[Gross Weight per Case (lb)]]</f>
        <v>3.7720000000000002</v>
      </c>
    </row>
    <row r="42" spans="1:8" s="9" customFormat="1" x14ac:dyDescent="0.2">
      <c r="A42" s="10" t="s">
        <v>27</v>
      </c>
      <c r="B42" s="4">
        <v>100224</v>
      </c>
      <c r="C42" s="5" t="s">
        <v>18</v>
      </c>
      <c r="D42" s="6">
        <v>51.59</v>
      </c>
      <c r="E42" s="106">
        <v>48.13</v>
      </c>
      <c r="F42" s="21">
        <v>46</v>
      </c>
      <c r="G42" s="6">
        <f>Table1[[#This Row],[Gross Weight per Case (lb)]]*0.1867</f>
        <v>8.5882000000000005</v>
      </c>
      <c r="H42" s="6">
        <f>0.082*Table1[[#This Row],[Gross Weight per Case (lb)]]</f>
        <v>3.7720000000000002</v>
      </c>
    </row>
    <row r="43" spans="1:8" x14ac:dyDescent="0.2">
      <c r="A43" s="11" t="s">
        <v>28</v>
      </c>
      <c r="B43" s="4">
        <v>100350</v>
      </c>
      <c r="C43" s="5" t="s">
        <v>41</v>
      </c>
      <c r="D43" s="6">
        <v>28.75</v>
      </c>
      <c r="E43" s="106">
        <v>28.22</v>
      </c>
      <c r="F43" s="21">
        <v>32</v>
      </c>
      <c r="G43" s="6">
        <f>Table1[[#This Row],[Gross Weight per Case (lb)]]*0.1867</f>
        <v>5.9744000000000002</v>
      </c>
      <c r="H43" s="6">
        <f>0.082*Table1[[#This Row],[Gross Weight per Case (lb)]]</f>
        <v>2.6240000000000001</v>
      </c>
    </row>
    <row r="44" spans="1:8" x14ac:dyDescent="0.2">
      <c r="A44" s="11" t="s">
        <v>50</v>
      </c>
      <c r="B44" s="4">
        <v>110730</v>
      </c>
      <c r="C44" s="5" t="s">
        <v>156</v>
      </c>
      <c r="D44" s="6">
        <v>102.69</v>
      </c>
      <c r="E44" s="106">
        <v>103.07</v>
      </c>
      <c r="F44" s="21">
        <v>43</v>
      </c>
      <c r="G44" s="6">
        <f>Table1[[#This Row],[Gross Weight per Case (lb)]]*0.1867</f>
        <v>8.0281000000000002</v>
      </c>
      <c r="H44" s="6">
        <f>0.082*Table1[[#This Row],[Gross Weight per Case (lb)]]</f>
        <v>3.5260000000000002</v>
      </c>
    </row>
    <row r="45" spans="1:8" x14ac:dyDescent="0.2">
      <c r="A45" s="11" t="s">
        <v>28</v>
      </c>
      <c r="B45" s="4">
        <v>100357</v>
      </c>
      <c r="C45" s="5" t="s">
        <v>19</v>
      </c>
      <c r="D45" s="6">
        <v>37.18</v>
      </c>
      <c r="E45" s="106">
        <v>38.4</v>
      </c>
      <c r="F45" s="21">
        <v>32</v>
      </c>
      <c r="G45" s="6">
        <f>Table1[[#This Row],[Gross Weight per Case (lb)]]*0.1867</f>
        <v>5.9744000000000002</v>
      </c>
      <c r="H45" s="6">
        <f>0.082*Table1[[#This Row],[Gross Weight per Case (lb)]]</f>
        <v>2.6240000000000001</v>
      </c>
    </row>
    <row r="46" spans="1:8" x14ac:dyDescent="0.2">
      <c r="A46" s="11" t="s">
        <v>28</v>
      </c>
      <c r="B46" s="4">
        <v>100355</v>
      </c>
      <c r="C46" s="5" t="s">
        <v>20</v>
      </c>
      <c r="D46" s="6">
        <v>41.56</v>
      </c>
      <c r="E46" s="106">
        <v>42.9</v>
      </c>
      <c r="F46" s="21">
        <v>32</v>
      </c>
      <c r="G46" s="6">
        <f>Table1[[#This Row],[Gross Weight per Case (lb)]]*0.1867</f>
        <v>5.9744000000000002</v>
      </c>
      <c r="H46" s="6">
        <f>0.082*Table1[[#This Row],[Gross Weight per Case (lb)]]</f>
        <v>2.6240000000000001</v>
      </c>
    </row>
    <row r="47" spans="1:8" x14ac:dyDescent="0.2">
      <c r="A47" s="11" t="s">
        <v>27</v>
      </c>
      <c r="B47" s="4">
        <v>100293</v>
      </c>
      <c r="C47" s="5" t="s">
        <v>43</v>
      </c>
      <c r="D47" s="6">
        <v>25.96</v>
      </c>
      <c r="E47" s="106">
        <v>21.48</v>
      </c>
      <c r="F47" s="21">
        <v>14.3</v>
      </c>
      <c r="G47" s="6">
        <f>Table1[[#This Row],[Gross Weight per Case (lb)]]*0.1867</f>
        <v>2.66981</v>
      </c>
      <c r="H47" s="6">
        <f>0.082*Table1[[#This Row],[Gross Weight per Case (lb)]]</f>
        <v>1.1726000000000001</v>
      </c>
    </row>
    <row r="48" spans="1:8" x14ac:dyDescent="0.2">
      <c r="A48" s="11" t="s">
        <v>29</v>
      </c>
      <c r="B48" s="4">
        <v>101031</v>
      </c>
      <c r="C48" s="5" t="s">
        <v>42</v>
      </c>
      <c r="D48" s="6">
        <v>22.69</v>
      </c>
      <c r="E48" s="106">
        <v>22.25</v>
      </c>
      <c r="F48" s="21">
        <v>25.5</v>
      </c>
      <c r="G48" s="6">
        <f>Table1[[#This Row],[Gross Weight per Case (lb)]]*0.1867</f>
        <v>4.7608500000000005</v>
      </c>
      <c r="H48" s="6">
        <f>0.082*Table1[[#This Row],[Gross Weight per Case (lb)]]</f>
        <v>2.0910000000000002</v>
      </c>
    </row>
    <row r="49" spans="1:8" x14ac:dyDescent="0.2">
      <c r="A49" s="11" t="s">
        <v>28</v>
      </c>
      <c r="B49" s="4">
        <v>100330</v>
      </c>
      <c r="C49" s="5" t="s">
        <v>21</v>
      </c>
      <c r="D49" s="6">
        <v>32.94</v>
      </c>
      <c r="E49" s="106">
        <v>32.99</v>
      </c>
      <c r="F49" s="21">
        <v>47</v>
      </c>
      <c r="G49" s="6">
        <f>Table1[[#This Row],[Gross Weight per Case (lb)]]*0.1867</f>
        <v>8.7749000000000006</v>
      </c>
      <c r="H49" s="6">
        <f>0.082*Table1[[#This Row],[Gross Weight per Case (lb)]]</f>
        <v>3.8540000000000001</v>
      </c>
    </row>
    <row r="50" spans="1:8" x14ac:dyDescent="0.2">
      <c r="A50" s="11" t="s">
        <v>28</v>
      </c>
      <c r="B50" s="4">
        <v>100336</v>
      </c>
      <c r="C50" s="5" t="s">
        <v>22</v>
      </c>
      <c r="D50" s="6">
        <v>27.19</v>
      </c>
      <c r="E50" s="106">
        <v>26.37</v>
      </c>
      <c r="F50" s="21">
        <v>46</v>
      </c>
      <c r="G50" s="6">
        <f>Table1[[#This Row],[Gross Weight per Case (lb)]]*0.1867</f>
        <v>8.5882000000000005</v>
      </c>
      <c r="H50" s="6">
        <f>0.082*Table1[[#This Row],[Gross Weight per Case (lb)]]</f>
        <v>3.7720000000000002</v>
      </c>
    </row>
    <row r="51" spans="1:8" x14ac:dyDescent="0.2">
      <c r="A51" s="11" t="s">
        <v>27</v>
      </c>
      <c r="B51" s="4">
        <v>100256</v>
      </c>
      <c r="C51" s="5" t="s">
        <v>23</v>
      </c>
      <c r="D51" s="6">
        <v>53.51</v>
      </c>
      <c r="E51" s="106">
        <v>49.66</v>
      </c>
      <c r="F51" s="21">
        <v>31.3</v>
      </c>
      <c r="G51" s="6">
        <f>Table1[[#This Row],[Gross Weight per Case (lb)]]*0.1867</f>
        <v>5.8437100000000006</v>
      </c>
      <c r="H51" s="6">
        <f>0.082*Table1[[#This Row],[Gross Weight per Case (lb)]]</f>
        <v>2.5666000000000002</v>
      </c>
    </row>
    <row r="52" spans="1:8" x14ac:dyDescent="0.2">
      <c r="A52" s="11" t="s">
        <v>27</v>
      </c>
      <c r="B52" s="4">
        <v>110860</v>
      </c>
      <c r="C52" s="5" t="s">
        <v>24</v>
      </c>
      <c r="D52" s="6">
        <v>53.94</v>
      </c>
      <c r="E52" s="106">
        <v>49.77</v>
      </c>
      <c r="F52" s="21">
        <v>32.01</v>
      </c>
      <c r="G52" s="6">
        <f>Table1[[#This Row],[Gross Weight per Case (lb)]]*0.1867</f>
        <v>5.976267</v>
      </c>
      <c r="H52" s="6">
        <f>0.082*Table1[[#This Row],[Gross Weight per Case (lb)]]</f>
        <v>2.6248200000000002</v>
      </c>
    </row>
    <row r="53" spans="1:8" x14ac:dyDescent="0.2">
      <c r="A53" s="11" t="s">
        <v>28</v>
      </c>
      <c r="B53" s="4">
        <v>110721</v>
      </c>
      <c r="C53" s="5" t="s">
        <v>157</v>
      </c>
      <c r="D53" s="6">
        <v>50.34</v>
      </c>
      <c r="E53" s="106">
        <v>45.3</v>
      </c>
      <c r="F53" s="21">
        <v>31.5</v>
      </c>
      <c r="G53" s="6">
        <f>Table1[[#This Row],[Gross Weight per Case (lb)]]*0.1867</f>
        <v>5.8810500000000001</v>
      </c>
      <c r="H53" s="6">
        <f>0.082*Table1[[#This Row],[Gross Weight per Case (lb)]]</f>
        <v>2.5830000000000002</v>
      </c>
    </row>
    <row r="54" spans="1:8" x14ac:dyDescent="0.2">
      <c r="A54" s="11" t="s">
        <v>50</v>
      </c>
      <c r="B54" s="4">
        <v>110554</v>
      </c>
      <c r="C54" s="5" t="s">
        <v>25</v>
      </c>
      <c r="D54" s="6">
        <v>224.8</v>
      </c>
      <c r="E54" s="106">
        <v>149.72999999999999</v>
      </c>
      <c r="F54" s="21">
        <v>42</v>
      </c>
      <c r="G54" s="6">
        <f>Table1[[#This Row],[Gross Weight per Case (lb)]]*0.1867</f>
        <v>7.8414000000000001</v>
      </c>
      <c r="H54" s="6">
        <f>0.082*Table1[[#This Row],[Gross Weight per Case (lb)]]</f>
        <v>3.444</v>
      </c>
    </row>
    <row r="55" spans="1:8" x14ac:dyDescent="0.2">
      <c r="A55" s="11" t="s">
        <v>50</v>
      </c>
      <c r="B55" s="4">
        <v>100125</v>
      </c>
      <c r="C55" s="5" t="s">
        <v>26</v>
      </c>
      <c r="D55" s="6">
        <v>196</v>
      </c>
      <c r="E55" s="106">
        <v>130</v>
      </c>
      <c r="F55" s="21">
        <v>42</v>
      </c>
      <c r="G55" s="6">
        <f>Table1[[#This Row],[Gross Weight per Case (lb)]]*0.1867</f>
        <v>7.8414000000000001</v>
      </c>
      <c r="H55" s="6">
        <f>0.082*Table1[[#This Row],[Gross Weight per Case (lb)]]</f>
        <v>3.444</v>
      </c>
    </row>
    <row r="56" spans="1:8" x14ac:dyDescent="0.2">
      <c r="A56" s="17"/>
      <c r="B56" s="18"/>
      <c r="C56" s="19"/>
      <c r="D56" s="19"/>
      <c r="E56" s="19"/>
      <c r="F56" s="1"/>
      <c r="G56" s="16"/>
      <c r="H56" s="16"/>
    </row>
    <row r="57" spans="1:8" ht="15.95" customHeight="1" x14ac:dyDescent="0.2">
      <c r="B57" s="19"/>
      <c r="C57" s="19"/>
      <c r="D57" s="20"/>
      <c r="E57" s="20"/>
      <c r="F57" s="20"/>
      <c r="G57" s="16"/>
    </row>
    <row r="58" spans="1:8" ht="15.95" customHeight="1" x14ac:dyDescent="0.2">
      <c r="B58" s="3"/>
      <c r="D58" s="2"/>
      <c r="E58" s="2"/>
    </row>
    <row r="59" spans="1:8" ht="15.95" customHeight="1" x14ac:dyDescent="0.2">
      <c r="B59" s="3"/>
      <c r="D59" s="2"/>
      <c r="E59" s="2"/>
    </row>
    <row r="60" spans="1:8" ht="15.95" customHeight="1" x14ac:dyDescent="0.2">
      <c r="B60" s="3"/>
      <c r="D60" s="2"/>
      <c r="E60" s="2"/>
    </row>
    <row r="61" spans="1:8" ht="15.95" customHeight="1" x14ac:dyDescent="0.2">
      <c r="B61" s="3"/>
      <c r="D61" s="2"/>
      <c r="E61" s="2"/>
    </row>
    <row r="62" spans="1:8" ht="15.95" customHeight="1" x14ac:dyDescent="0.2">
      <c r="B62" s="3"/>
      <c r="D62" s="2"/>
      <c r="E62" s="2"/>
    </row>
    <row r="63" spans="1:8" ht="16.5" x14ac:dyDescent="0.25">
      <c r="A63" s="23"/>
    </row>
    <row r="64" spans="1:8" x14ac:dyDescent="0.2">
      <c r="A64" s="32"/>
    </row>
    <row r="81" spans="1:1" ht="15" x14ac:dyDescent="0.2">
      <c r="A81" s="33" t="s">
        <v>68</v>
      </c>
    </row>
  </sheetData>
  <phoneticPr fontId="1" type="noConversion"/>
  <dataValidations count="1">
    <dataValidation errorStyle="information" allowBlank="1" showInputMessage="1" showErrorMessage="1" sqref="D56:E56 B57:F57 C35:C56 C4:C33" xr:uid="{00000000-0002-0000-0000-000000000000}"/>
  </dataValidations>
  <pageMargins left="0.25" right="0.25" top="0.55000000000000004" bottom="0" header="0" footer="0"/>
  <pageSetup scale="86" fitToHeight="0" orientation="landscape" r:id="rId1"/>
  <headerFooter alignWithMargins="0">
    <oddHeader xml:space="preserve">&amp;C&amp;"Arial,Bold"&amp;12
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B473-DCC9-4E75-9867-B1831F59E1DA}">
  <sheetPr>
    <pageSetUpPr fitToPage="1"/>
  </sheetPr>
  <dimension ref="A1:F60"/>
  <sheetViews>
    <sheetView showGridLines="0" topLeftCell="A8" zoomScale="98" zoomScaleNormal="98" workbookViewId="0">
      <selection activeCell="E15" sqref="E15"/>
    </sheetView>
  </sheetViews>
  <sheetFormatPr defaultRowHeight="12.75" x14ac:dyDescent="0.2"/>
  <cols>
    <col min="1" max="2" width="16.5703125" customWidth="1"/>
    <col min="3" max="3" width="51.42578125" customWidth="1"/>
    <col min="4" max="5" width="19.42578125" customWidth="1"/>
    <col min="6" max="6" width="12.85546875" customWidth="1"/>
  </cols>
  <sheetData>
    <row r="1" spans="1:6" ht="38.25" customHeight="1" x14ac:dyDescent="0.2">
      <c r="A1" s="111" t="s">
        <v>171</v>
      </c>
      <c r="B1" s="111"/>
      <c r="C1" s="111"/>
      <c r="D1" s="111"/>
      <c r="E1" s="111"/>
      <c r="F1" s="111"/>
    </row>
    <row r="2" spans="1:6" ht="16.5" customHeight="1" x14ac:dyDescent="0.2">
      <c r="A2" s="110" t="s">
        <v>172</v>
      </c>
      <c r="B2" s="110"/>
      <c r="C2" s="110"/>
      <c r="D2" s="110"/>
      <c r="E2" s="110"/>
      <c r="F2" s="110"/>
    </row>
    <row r="3" spans="1:6" ht="105" x14ac:dyDescent="0.2">
      <c r="A3" s="26" t="s">
        <v>52</v>
      </c>
      <c r="B3" s="26" t="s">
        <v>55</v>
      </c>
      <c r="C3" s="27" t="s">
        <v>56</v>
      </c>
      <c r="D3" s="24" t="s">
        <v>116</v>
      </c>
      <c r="E3" s="109" t="s">
        <v>177</v>
      </c>
      <c r="F3" s="24" t="s">
        <v>170</v>
      </c>
    </row>
    <row r="4" spans="1:6" ht="15.95" customHeight="1" x14ac:dyDescent="0.2">
      <c r="A4" s="28">
        <v>110149</v>
      </c>
      <c r="B4" s="28">
        <v>110149</v>
      </c>
      <c r="C4" s="29" t="s">
        <v>132</v>
      </c>
      <c r="D4" s="75">
        <v>0.47449999999999998</v>
      </c>
      <c r="E4" s="113">
        <v>0.35239999999999999</v>
      </c>
      <c r="F4" s="98">
        <v>1.4999999999999999E-2</v>
      </c>
    </row>
    <row r="5" spans="1:6" ht="15.95" customHeight="1" x14ac:dyDescent="0.2">
      <c r="A5" s="74">
        <v>100156</v>
      </c>
      <c r="B5" s="28" t="s">
        <v>166</v>
      </c>
      <c r="C5" s="29" t="s">
        <v>161</v>
      </c>
      <c r="D5" s="75">
        <v>5.4116999999999997</v>
      </c>
      <c r="E5" s="114" t="s">
        <v>178</v>
      </c>
      <c r="F5" s="98">
        <v>1.4999999999999999E-2</v>
      </c>
    </row>
    <row r="6" spans="1:6" ht="15.95" customHeight="1" x14ac:dyDescent="0.2">
      <c r="A6" s="28">
        <v>100154</v>
      </c>
      <c r="B6" s="28">
        <v>100154</v>
      </c>
      <c r="C6" s="29" t="s">
        <v>121</v>
      </c>
      <c r="D6" s="75">
        <v>3.1023999999999998</v>
      </c>
      <c r="E6" s="114">
        <v>3.2852000000000001</v>
      </c>
      <c r="F6" s="98">
        <v>1.4999999999999999E-2</v>
      </c>
    </row>
    <row r="7" spans="1:6" ht="15.95" customHeight="1" x14ac:dyDescent="0.2">
      <c r="A7" s="74">
        <v>100036</v>
      </c>
      <c r="B7" s="28" t="s">
        <v>57</v>
      </c>
      <c r="C7" s="29" t="s">
        <v>115</v>
      </c>
      <c r="D7" s="75">
        <v>1.9476</v>
      </c>
      <c r="E7" s="114">
        <v>1.65</v>
      </c>
      <c r="F7" s="98">
        <v>1.4999999999999999E-2</v>
      </c>
    </row>
    <row r="8" spans="1:6" ht="15.95" customHeight="1" x14ac:dyDescent="0.2">
      <c r="A8" s="74">
        <v>110254</v>
      </c>
      <c r="B8" s="28" t="s">
        <v>164</v>
      </c>
      <c r="C8" s="29" t="s">
        <v>163</v>
      </c>
      <c r="D8" s="75">
        <v>1.9476</v>
      </c>
      <c r="E8" s="112">
        <v>1.9476</v>
      </c>
      <c r="F8" s="98">
        <v>1.4999999999999999E-2</v>
      </c>
    </row>
    <row r="9" spans="1:6" ht="15.95" customHeight="1" x14ac:dyDescent="0.2">
      <c r="A9" s="74">
        <v>100021</v>
      </c>
      <c r="B9" s="28" t="s">
        <v>168</v>
      </c>
      <c r="C9" s="29" t="s">
        <v>159</v>
      </c>
      <c r="D9" s="75">
        <v>1.9231</v>
      </c>
      <c r="E9" s="114">
        <v>1.9419999999999999</v>
      </c>
      <c r="F9" s="98">
        <v>1.4999999999999999E-2</v>
      </c>
    </row>
    <row r="10" spans="1:6" ht="15.95" customHeight="1" x14ac:dyDescent="0.2">
      <c r="A10" s="28">
        <v>110244</v>
      </c>
      <c r="B10" s="28">
        <v>110244</v>
      </c>
      <c r="C10" s="29" t="s">
        <v>135</v>
      </c>
      <c r="D10" s="75">
        <v>1.9231</v>
      </c>
      <c r="E10" s="114">
        <v>1.8327</v>
      </c>
      <c r="F10" s="98">
        <v>1.4999999999999999E-2</v>
      </c>
    </row>
    <row r="11" spans="1:6" ht="15.95" customHeight="1" x14ac:dyDescent="0.2">
      <c r="A11" s="28">
        <v>110242</v>
      </c>
      <c r="B11" s="28">
        <v>110242</v>
      </c>
      <c r="C11" s="29" t="s">
        <v>134</v>
      </c>
      <c r="D11" s="75">
        <v>1.9476</v>
      </c>
      <c r="E11" s="114">
        <v>1.9105000000000001</v>
      </c>
      <c r="F11" s="98">
        <v>1.4999999999999999E-2</v>
      </c>
    </row>
    <row r="12" spans="1:6" ht="15.95" customHeight="1" x14ac:dyDescent="0.2">
      <c r="A12" s="74">
        <v>100299</v>
      </c>
      <c r="B12" s="28" t="s">
        <v>165</v>
      </c>
      <c r="C12" s="29" t="s">
        <v>162</v>
      </c>
      <c r="D12" s="75">
        <v>4.7884000000000002</v>
      </c>
      <c r="E12" s="114" t="s">
        <v>178</v>
      </c>
      <c r="F12" s="98">
        <v>1.4999999999999999E-2</v>
      </c>
    </row>
    <row r="13" spans="1:6" ht="15.95" customHeight="1" x14ac:dyDescent="0.2">
      <c r="A13" s="28">
        <v>100103</v>
      </c>
      <c r="B13" s="28">
        <v>100103</v>
      </c>
      <c r="C13" s="29" t="s">
        <v>119</v>
      </c>
      <c r="D13" s="75">
        <v>1.2945</v>
      </c>
      <c r="E13" s="114">
        <v>1.4302999999999999</v>
      </c>
      <c r="F13" s="98">
        <v>1.4999999999999999E-2</v>
      </c>
    </row>
    <row r="14" spans="1:6" ht="15.95" customHeight="1" x14ac:dyDescent="0.2">
      <c r="A14" s="28">
        <v>100113</v>
      </c>
      <c r="B14" s="28">
        <v>100113</v>
      </c>
      <c r="C14" s="29" t="s">
        <v>120</v>
      </c>
      <c r="D14" s="75">
        <v>0.62829999999999997</v>
      </c>
      <c r="E14" s="114">
        <v>0.5917</v>
      </c>
      <c r="F14" s="98">
        <v>1.4999999999999999E-2</v>
      </c>
    </row>
    <row r="15" spans="1:6" ht="15.95" customHeight="1" x14ac:dyDescent="0.2">
      <c r="A15" s="74">
        <v>100046</v>
      </c>
      <c r="B15" s="28" t="s">
        <v>167</v>
      </c>
      <c r="C15" s="29" t="s">
        <v>160</v>
      </c>
      <c r="D15" s="75">
        <v>1.9722</v>
      </c>
      <c r="E15" s="114" t="s">
        <v>178</v>
      </c>
      <c r="F15" s="98">
        <v>1.4999999999999999E-2</v>
      </c>
    </row>
    <row r="16" spans="1:6" ht="15.95" customHeight="1" x14ac:dyDescent="0.2">
      <c r="A16" s="28">
        <v>100047</v>
      </c>
      <c r="B16" s="28">
        <v>100047</v>
      </c>
      <c r="C16" s="29" t="s">
        <v>117</v>
      </c>
      <c r="D16" s="75">
        <v>2.6598000000000002</v>
      </c>
      <c r="E16" s="114">
        <v>0.77500000000000002</v>
      </c>
      <c r="F16" s="98">
        <v>1.4999999999999999E-2</v>
      </c>
    </row>
    <row r="17" spans="1:6" ht="15.95" customHeight="1" x14ac:dyDescent="0.2">
      <c r="A17" s="28">
        <v>100418</v>
      </c>
      <c r="B17" s="28">
        <v>100418</v>
      </c>
      <c r="C17" s="29" t="s">
        <v>126</v>
      </c>
      <c r="D17" s="75">
        <v>0.3332</v>
      </c>
      <c r="E17" s="114">
        <v>0.31</v>
      </c>
      <c r="F17" s="98">
        <v>1.4999999999999999E-2</v>
      </c>
    </row>
    <row r="18" spans="1:6" ht="15.95" customHeight="1" x14ac:dyDescent="0.2">
      <c r="A18" s="28">
        <v>100420</v>
      </c>
      <c r="B18" s="28">
        <v>100420</v>
      </c>
      <c r="C18" s="29" t="s">
        <v>127</v>
      </c>
      <c r="D18" s="75">
        <v>0.34770000000000001</v>
      </c>
      <c r="E18" s="114">
        <v>0.33</v>
      </c>
      <c r="F18" s="98">
        <v>1.4999999999999999E-2</v>
      </c>
    </row>
    <row r="19" spans="1:6" ht="15.95" customHeight="1" x14ac:dyDescent="0.2">
      <c r="A19" s="28">
        <v>100912</v>
      </c>
      <c r="B19" s="28">
        <v>100912</v>
      </c>
      <c r="C19" s="29" t="s">
        <v>130</v>
      </c>
      <c r="D19" s="75">
        <v>0.3382</v>
      </c>
      <c r="E19" s="114">
        <v>0.3</v>
      </c>
      <c r="F19" s="98">
        <v>1.4999999999999999E-2</v>
      </c>
    </row>
    <row r="20" spans="1:6" ht="15.95" customHeight="1" x14ac:dyDescent="0.2">
      <c r="A20" s="74">
        <v>100220</v>
      </c>
      <c r="B20" s="28" t="s">
        <v>58</v>
      </c>
      <c r="C20" s="5" t="s">
        <v>123</v>
      </c>
      <c r="D20" s="75">
        <v>0.94979999999999998</v>
      </c>
      <c r="E20" s="114">
        <v>1.0900000000000001</v>
      </c>
      <c r="F20" s="98">
        <v>1.4999999999999999E-2</v>
      </c>
    </row>
    <row r="21" spans="1:6" ht="15.95" customHeight="1" x14ac:dyDescent="0.2">
      <c r="A21" s="28">
        <v>110700</v>
      </c>
      <c r="B21" s="28">
        <v>110700</v>
      </c>
      <c r="C21" s="29" t="s">
        <v>136</v>
      </c>
      <c r="D21" s="75">
        <v>0.55530000000000002</v>
      </c>
      <c r="E21" s="114">
        <v>0.63500000000000001</v>
      </c>
      <c r="F21" s="98">
        <v>1.4999999999999999E-2</v>
      </c>
    </row>
    <row r="22" spans="1:6" ht="15.95" customHeight="1" x14ac:dyDescent="0.2">
      <c r="A22" s="74">
        <v>100225</v>
      </c>
      <c r="B22" s="28" t="s">
        <v>59</v>
      </c>
      <c r="C22" s="5" t="s">
        <v>124</v>
      </c>
      <c r="D22" s="75">
        <v>0.93989999999999996</v>
      </c>
      <c r="E22" s="114">
        <v>1.0789</v>
      </c>
      <c r="F22" s="98">
        <v>1.4999999999999999E-2</v>
      </c>
    </row>
    <row r="23" spans="1:6" ht="15.95" customHeight="1" x14ac:dyDescent="0.2">
      <c r="A23" s="28">
        <v>100193</v>
      </c>
      <c r="B23" s="28">
        <v>100193</v>
      </c>
      <c r="C23" s="29" t="s">
        <v>122</v>
      </c>
      <c r="D23" s="75">
        <v>1.5505</v>
      </c>
      <c r="E23" s="114">
        <v>1.3967000000000001</v>
      </c>
      <c r="F23" s="98">
        <v>1.4999999999999999E-2</v>
      </c>
    </row>
    <row r="24" spans="1:6" ht="15.95" customHeight="1" x14ac:dyDescent="0.2">
      <c r="A24" s="28">
        <v>100506</v>
      </c>
      <c r="B24" s="28">
        <v>100506</v>
      </c>
      <c r="C24" s="29" t="s">
        <v>128</v>
      </c>
      <c r="D24" s="75">
        <v>0.1356</v>
      </c>
      <c r="E24" s="114">
        <v>0.17</v>
      </c>
      <c r="F24" s="98">
        <v>1.4999999999999999E-2</v>
      </c>
    </row>
    <row r="25" spans="1:6" ht="15.95" customHeight="1" x14ac:dyDescent="0.2">
      <c r="A25" s="28">
        <v>110227</v>
      </c>
      <c r="B25" s="28">
        <v>110227</v>
      </c>
      <c r="C25" s="29" t="s">
        <v>133</v>
      </c>
      <c r="D25" s="75">
        <v>0.11219999999999999</v>
      </c>
      <c r="E25" s="114">
        <v>0.18</v>
      </c>
      <c r="F25" s="98">
        <v>1.4999999999999999E-2</v>
      </c>
    </row>
    <row r="26" spans="1:6" ht="15.95" customHeight="1" x14ac:dyDescent="0.2">
      <c r="A26" s="28">
        <v>100980</v>
      </c>
      <c r="B26" s="28">
        <v>100980</v>
      </c>
      <c r="C26" s="29" t="s">
        <v>131</v>
      </c>
      <c r="D26" s="75">
        <v>0.18740000000000001</v>
      </c>
      <c r="E26" s="114">
        <v>0.2</v>
      </c>
      <c r="F26" s="98">
        <v>1.4999999999999999E-2</v>
      </c>
    </row>
    <row r="27" spans="1:6" ht="15.95" customHeight="1" x14ac:dyDescent="0.2">
      <c r="A27" s="28">
        <v>100332</v>
      </c>
      <c r="B27" s="28">
        <v>100332</v>
      </c>
      <c r="C27" s="29" t="s">
        <v>125</v>
      </c>
      <c r="D27" s="75">
        <v>0.68410000000000004</v>
      </c>
      <c r="E27" s="114">
        <v>0.97570000000000001</v>
      </c>
      <c r="F27" s="98">
        <v>1.4999999999999999E-2</v>
      </c>
    </row>
    <row r="28" spans="1:6" ht="15.95" customHeight="1" x14ac:dyDescent="0.2">
      <c r="A28" s="28">
        <v>100124</v>
      </c>
      <c r="B28" s="28">
        <v>100124</v>
      </c>
      <c r="C28" s="29" t="s">
        <v>118</v>
      </c>
      <c r="D28" s="75">
        <v>1.5607</v>
      </c>
      <c r="E28" s="114">
        <v>1.53</v>
      </c>
      <c r="F28" s="98">
        <v>1.4999999999999999E-2</v>
      </c>
    </row>
    <row r="29" spans="1:6" ht="15.95" customHeight="1" x14ac:dyDescent="0.2">
      <c r="A29" s="28">
        <v>100883</v>
      </c>
      <c r="B29" s="28">
        <v>100883</v>
      </c>
      <c r="C29" s="29" t="s">
        <v>129</v>
      </c>
      <c r="D29" s="75">
        <v>2.9605999999999999</v>
      </c>
      <c r="E29" s="114">
        <v>1.552</v>
      </c>
      <c r="F29" s="98">
        <v>1.4999999999999999E-2</v>
      </c>
    </row>
    <row r="30" spans="1:6" x14ac:dyDescent="0.2">
      <c r="F30" s="97"/>
    </row>
    <row r="31" spans="1:6" x14ac:dyDescent="0.2">
      <c r="A31" s="30"/>
      <c r="F31" s="97"/>
    </row>
    <row r="32" spans="1:6" x14ac:dyDescent="0.2">
      <c r="F32" s="97"/>
    </row>
    <row r="33" spans="1:6" x14ac:dyDescent="0.2">
      <c r="F33" s="97"/>
    </row>
    <row r="34" spans="1:6" x14ac:dyDescent="0.2">
      <c r="F34" s="97"/>
    </row>
    <row r="35" spans="1:6" x14ac:dyDescent="0.2">
      <c r="A35" s="31"/>
    </row>
    <row r="60" spans="1:1" ht="15" x14ac:dyDescent="0.2">
      <c r="A60" s="33" t="s">
        <v>68</v>
      </c>
    </row>
  </sheetData>
  <autoFilter ref="A3:F29" xr:uid="{2A70B473-DCC9-4E75-9867-B1831F59E1DA}"/>
  <sortState xmlns:xlrd2="http://schemas.microsoft.com/office/spreadsheetml/2017/richdata2" ref="A4:D29">
    <sortCondition ref="C4:C29"/>
  </sortState>
  <mergeCells count="2">
    <mergeCell ref="A2:F2"/>
    <mergeCell ref="A1:F1"/>
  </mergeCells>
  <pageMargins left="0.7" right="0.7" top="0.75" bottom="0.75" header="0.3" footer="0.3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9867-2F6A-469F-8AF8-0BCEE6BDDA7B}">
  <dimension ref="A1:N36"/>
  <sheetViews>
    <sheetView showGridLines="0" zoomScale="96" zoomScaleNormal="96" workbookViewId="0">
      <selection activeCell="A2" sqref="A2"/>
    </sheetView>
  </sheetViews>
  <sheetFormatPr defaultColWidth="9.140625" defaultRowHeight="15" x14ac:dyDescent="0.2"/>
  <cols>
    <col min="1" max="1" width="14.85546875" style="36" bestFit="1" customWidth="1"/>
    <col min="2" max="2" width="40" style="36" bestFit="1" customWidth="1"/>
    <col min="3" max="3" width="30.140625" style="36" bestFit="1" customWidth="1"/>
    <col min="4" max="4" width="20.5703125" style="36" bestFit="1" customWidth="1"/>
    <col min="5" max="5" width="20.5703125" style="36" customWidth="1"/>
    <col min="6" max="6" width="17" style="36" bestFit="1" customWidth="1"/>
    <col min="7" max="8" width="17" style="36" customWidth="1"/>
    <col min="9" max="9" width="19.42578125" style="36" customWidth="1"/>
    <col min="10" max="10" width="22.5703125" style="36" bestFit="1" customWidth="1"/>
    <col min="11" max="11" width="86.42578125" style="36" bestFit="1" customWidth="1"/>
    <col min="12" max="12" width="20.5703125" style="40" bestFit="1" customWidth="1"/>
    <col min="13" max="13" width="13.42578125" style="36" bestFit="1" customWidth="1"/>
    <col min="14" max="14" width="13" style="36" customWidth="1"/>
    <col min="15" max="16384" width="9.140625" style="36"/>
  </cols>
  <sheetData>
    <row r="1" spans="1:14" ht="19.5" x14ac:dyDescent="0.25">
      <c r="A1" s="35" t="s">
        <v>142</v>
      </c>
      <c r="D1" s="107"/>
      <c r="E1" s="108"/>
      <c r="F1" s="37"/>
      <c r="G1" s="37"/>
      <c r="H1" s="38" t="s">
        <v>175</v>
      </c>
      <c r="I1" s="39"/>
    </row>
    <row r="2" spans="1:14" ht="60" x14ac:dyDescent="0.2">
      <c r="A2" s="41" t="s">
        <v>69</v>
      </c>
      <c r="B2" s="42" t="s">
        <v>70</v>
      </c>
      <c r="C2" s="42" t="s">
        <v>71</v>
      </c>
      <c r="D2" s="42" t="s">
        <v>148</v>
      </c>
      <c r="E2" s="105" t="s">
        <v>179</v>
      </c>
      <c r="F2" s="42" t="s">
        <v>72</v>
      </c>
      <c r="G2" s="42" t="s">
        <v>73</v>
      </c>
      <c r="H2" s="43" t="s">
        <v>173</v>
      </c>
      <c r="I2" s="43" t="s">
        <v>150</v>
      </c>
      <c r="J2" s="42" t="s">
        <v>74</v>
      </c>
      <c r="K2" s="42" t="s">
        <v>75</v>
      </c>
      <c r="L2" s="44" t="s">
        <v>76</v>
      </c>
      <c r="M2" s="45"/>
      <c r="N2" s="45"/>
    </row>
    <row r="3" spans="1:14" x14ac:dyDescent="0.2">
      <c r="A3" s="46" t="str">
        <f>'Calculations C Codes'!A2</f>
        <v>C415</v>
      </c>
      <c r="B3" s="46" t="str">
        <f>'Calculations C Codes'!B2</f>
        <v>Beef Patties, 6/5 lb</v>
      </c>
      <c r="C3" s="46" t="str">
        <f>'Calculations C Codes'!C2</f>
        <v>Tyson Foodservice</v>
      </c>
      <c r="D3" s="47">
        <f>'Calculations C Codes'!I2</f>
        <v>83.361487999999994</v>
      </c>
      <c r="E3" s="47">
        <f>'Calculations C Codes'!J2</f>
        <v>88.273324000000002</v>
      </c>
      <c r="F3" s="93">
        <v>73.19</v>
      </c>
      <c r="G3" s="48">
        <f>'Calculations C Codes'!K2</f>
        <v>33.056699999999999</v>
      </c>
      <c r="H3" s="49">
        <f>G3*0.1867</f>
        <v>6.17168589</v>
      </c>
      <c r="I3" s="49">
        <f>G3*0.082</f>
        <v>2.7106493999999999</v>
      </c>
      <c r="J3" s="36">
        <v>200</v>
      </c>
      <c r="K3" s="53" t="s">
        <v>143</v>
      </c>
      <c r="L3" s="51">
        <f>'Calculations C Codes'!E2</f>
        <v>10000055425</v>
      </c>
      <c r="M3" s="52"/>
    </row>
    <row r="4" spans="1:14" x14ac:dyDescent="0.2">
      <c r="A4" s="46" t="str">
        <f>'Calculations C Codes'!A3</f>
        <v>C722</v>
      </c>
      <c r="B4" s="46" t="str">
        <f>'Calculations C Codes'!B3</f>
        <v>Cheese Quesadilla, 96/4.4 oz</v>
      </c>
      <c r="C4" s="46" t="str">
        <f>'Calculations C Codes'!C3</f>
        <v xml:space="preserve">Schwan's Food Service, Inc. </v>
      </c>
      <c r="D4" s="47">
        <f>'Calculations C Codes'!I3</f>
        <v>17.538671999999998</v>
      </c>
      <c r="E4" s="47">
        <f>'Calculations C Codes'!J3</f>
        <v>16.714223999999998</v>
      </c>
      <c r="F4" s="93">
        <v>41.77</v>
      </c>
      <c r="G4" s="48">
        <f>'Calculations C Codes'!K3</f>
        <v>28.06</v>
      </c>
      <c r="H4" s="49">
        <f t="shared" ref="H4:H13" si="0">G4*0.1867</f>
        <v>5.2388019999999997</v>
      </c>
      <c r="I4" s="49">
        <f t="shared" ref="I4:I13" si="1">G4*0.082</f>
        <v>2.3009200000000001</v>
      </c>
      <c r="J4" s="46">
        <v>96</v>
      </c>
      <c r="K4" s="50" t="s">
        <v>81</v>
      </c>
      <c r="L4" s="51">
        <f>'Calculations C Codes'!E3</f>
        <v>78372</v>
      </c>
      <c r="M4" s="52"/>
    </row>
    <row r="5" spans="1:14" x14ac:dyDescent="0.2">
      <c r="A5" s="46" t="str">
        <f>'Calculations C Codes'!A4</f>
        <v>C530</v>
      </c>
      <c r="B5" s="46" t="str">
        <f>'Calculations C Codes'!B4</f>
        <v>Chicken Nuggets, Whole Grain, 30 lb</v>
      </c>
      <c r="C5" s="46" t="str">
        <f>'Calculations C Codes'!C4</f>
        <v xml:space="preserve">Pilgrim's Pride </v>
      </c>
      <c r="D5" s="47">
        <v>23.41</v>
      </c>
      <c r="E5" s="47">
        <f>'Calculations C Codes'!J4</f>
        <v>25.859823999999996</v>
      </c>
      <c r="F5" s="93">
        <v>56.95</v>
      </c>
      <c r="G5" s="48">
        <f>'Calculations C Codes'!K4</f>
        <v>31.87</v>
      </c>
      <c r="H5" s="49">
        <f t="shared" si="0"/>
        <v>5.9501290000000004</v>
      </c>
      <c r="I5" s="49">
        <f t="shared" si="1"/>
        <v>2.61334</v>
      </c>
      <c r="J5" s="46">
        <v>158</v>
      </c>
      <c r="K5" s="50" t="s">
        <v>84</v>
      </c>
      <c r="L5" s="51">
        <f>'Calculations C Codes'!E4</f>
        <v>615300</v>
      </c>
      <c r="M5" s="52"/>
    </row>
    <row r="6" spans="1:14" x14ac:dyDescent="0.2">
      <c r="A6" s="46" t="str">
        <f>'Calculations C Codes'!A5</f>
        <v>C526</v>
      </c>
      <c r="B6" s="46" t="str">
        <f>'Calculations C Codes'!B5</f>
        <v>Chicken Patties, Whole Grain, 30 lb</v>
      </c>
      <c r="C6" s="46" t="str">
        <f>'Calculations C Codes'!C5</f>
        <v xml:space="preserve">Pilgrim's Pride </v>
      </c>
      <c r="D6" s="47">
        <v>23.41</v>
      </c>
      <c r="E6" s="47">
        <f>'Calculations C Codes'!J5</f>
        <v>25.859823999999996</v>
      </c>
      <c r="F6" s="93">
        <v>56.35</v>
      </c>
      <c r="G6" s="48">
        <f>'Calculations C Codes'!K5</f>
        <v>31.95</v>
      </c>
      <c r="H6" s="49">
        <f t="shared" si="0"/>
        <v>5.9650650000000001</v>
      </c>
      <c r="I6" s="49">
        <f t="shared" si="1"/>
        <v>2.6198999999999999</v>
      </c>
      <c r="J6" s="46">
        <v>156</v>
      </c>
      <c r="K6" s="50" t="s">
        <v>86</v>
      </c>
      <c r="L6" s="51">
        <f>'Calculations C Codes'!E5</f>
        <v>665400</v>
      </c>
      <c r="M6" s="52"/>
    </row>
    <row r="7" spans="1:14" x14ac:dyDescent="0.2">
      <c r="A7" s="46" t="str">
        <f>'Calculations C Codes'!A6</f>
        <v>C501</v>
      </c>
      <c r="B7" s="46" t="str">
        <f>'Calculations C Codes'!B6</f>
        <v>Chicken Smackers, Whole Grain, 30 lb</v>
      </c>
      <c r="C7" s="46" t="str">
        <f>'Calculations C Codes'!C6</f>
        <v xml:space="preserve">Pilgrim's Pride </v>
      </c>
      <c r="D7" s="47">
        <f>'Calculations C Codes'!I6</f>
        <v>33.268650000000001</v>
      </c>
      <c r="E7" s="47">
        <f>'Calculations C Codes'!J6</f>
        <v>36.758709999999994</v>
      </c>
      <c r="F7" s="93">
        <v>48</v>
      </c>
      <c r="G7" s="48">
        <f>'Calculations C Codes'!K6</f>
        <v>31.95</v>
      </c>
      <c r="H7" s="49">
        <f t="shared" si="0"/>
        <v>5.9650650000000001</v>
      </c>
      <c r="I7" s="49">
        <f t="shared" si="1"/>
        <v>2.6198999999999999</v>
      </c>
      <c r="J7" s="46">
        <v>108</v>
      </c>
      <c r="K7" s="50" t="s">
        <v>88</v>
      </c>
      <c r="L7" s="51">
        <f>'Calculations C Codes'!E6</f>
        <v>110452</v>
      </c>
      <c r="M7" s="52"/>
    </row>
    <row r="8" spans="1:14" x14ac:dyDescent="0.2">
      <c r="A8" s="46" t="str">
        <f>'Calculations C Codes'!A7</f>
        <v>C704</v>
      </c>
      <c r="B8" s="46" t="str">
        <f>'Calculations C Codes'!B7</f>
        <v>WGR Macaroni &amp; Cheese, 6/5 lb</v>
      </c>
      <c r="C8" s="46" t="str">
        <f>'Calculations C Codes'!C7</f>
        <v>ES Foods</v>
      </c>
      <c r="D8" s="47">
        <v>12.96</v>
      </c>
      <c r="E8" s="47">
        <f>'Calculations C Codes'!J7</f>
        <v>12.704825000000001</v>
      </c>
      <c r="F8" s="93">
        <v>41.9</v>
      </c>
      <c r="G8" s="48">
        <f>'Calculations C Codes'!K7</f>
        <v>31</v>
      </c>
      <c r="H8" s="49">
        <f t="shared" si="0"/>
        <v>5.7877000000000001</v>
      </c>
      <c r="I8" s="49">
        <f t="shared" si="1"/>
        <v>2.5420000000000003</v>
      </c>
      <c r="J8" s="46">
        <v>80</v>
      </c>
      <c r="K8" s="50" t="s">
        <v>91</v>
      </c>
      <c r="L8" s="51">
        <f>'Calculations C Codes'!E7</f>
        <v>5915</v>
      </c>
      <c r="M8" s="52"/>
    </row>
    <row r="9" spans="1:14" x14ac:dyDescent="0.2">
      <c r="A9" s="46" t="str">
        <f>'Calculations C Codes'!A8</f>
        <v>C705</v>
      </c>
      <c r="B9" s="46" t="str">
        <f>'Calculations C Codes'!B8</f>
        <v>WGR Cheese Stuffed Sticks, 26.25 lb</v>
      </c>
      <c r="C9" s="46" t="str">
        <f>'Calculations C Codes'!C8</f>
        <v xml:space="preserve">Schwan's Food Service, Inc. </v>
      </c>
      <c r="D9" s="47">
        <f>'Calculations C Codes'!I8</f>
        <v>19.231000000000002</v>
      </c>
      <c r="E9" s="47">
        <f>'Calculations C Codes'!J8</f>
        <v>18.326999999999998</v>
      </c>
      <c r="F9" s="93">
        <v>31.01</v>
      </c>
      <c r="G9" s="48">
        <f>'Calculations C Codes'!K8</f>
        <v>28.75</v>
      </c>
      <c r="H9" s="49">
        <f t="shared" si="0"/>
        <v>5.3676250000000003</v>
      </c>
      <c r="I9" s="49">
        <f t="shared" si="1"/>
        <v>2.3574999999999999</v>
      </c>
      <c r="J9" s="46" t="s">
        <v>112</v>
      </c>
      <c r="K9" s="50" t="s">
        <v>92</v>
      </c>
      <c r="L9" s="51">
        <f>'Calculations C Codes'!E8</f>
        <v>73338</v>
      </c>
      <c r="M9" s="52"/>
    </row>
    <row r="10" spans="1:14" x14ac:dyDescent="0.2">
      <c r="A10" s="46" t="str">
        <f>'Calculations C Codes'!A9</f>
        <v>C600</v>
      </c>
      <c r="B10" s="46" t="str">
        <f>'Calculations C Codes'!B9</f>
        <v>Pork Taco Filling, 6/5 lb</v>
      </c>
      <c r="C10" s="46" t="str">
        <f>'Calculations C Codes'!C9</f>
        <v>JTM Food Group</v>
      </c>
      <c r="D10" s="47">
        <f>'Calculations C Codes'!I9</f>
        <v>26.901175000000002</v>
      </c>
      <c r="E10" s="47">
        <f>'Calculations C Codes'!J9</f>
        <v>24.232745000000001</v>
      </c>
      <c r="F10" s="93">
        <v>39.11</v>
      </c>
      <c r="G10" s="48">
        <f>'Calculations C Codes'!K9</f>
        <v>31.3</v>
      </c>
      <c r="H10" s="49">
        <f t="shared" si="0"/>
        <v>5.8437100000000006</v>
      </c>
      <c r="I10" s="49">
        <f t="shared" si="1"/>
        <v>2.5666000000000002</v>
      </c>
      <c r="J10" s="46">
        <v>151</v>
      </c>
      <c r="K10" s="50" t="s">
        <v>144</v>
      </c>
      <c r="L10" s="51">
        <f>'Calculations C Codes'!E9</f>
        <v>5205</v>
      </c>
      <c r="M10" s="52"/>
    </row>
    <row r="11" spans="1:14" x14ac:dyDescent="0.2">
      <c r="A11" s="46" t="str">
        <f>'Calculations C Codes'!A10</f>
        <v>C402</v>
      </c>
      <c r="B11" s="46" t="str">
        <f>'Calculations C Codes'!B10</f>
        <v>Beef Meatballs, Frozen, 6/5 lb</v>
      </c>
      <c r="C11" s="46" t="str">
        <f>'Calculations C Codes'!C10</f>
        <v>JTM Food Group</v>
      </c>
      <c r="D11" s="47">
        <f>'Calculations C Codes'!I10</f>
        <v>73.061520000000002</v>
      </c>
      <c r="E11" s="47">
        <f>'Calculations C Codes'!J10</f>
        <v>77.366460000000004</v>
      </c>
      <c r="F11" s="93">
        <v>32.78</v>
      </c>
      <c r="G11" s="48">
        <f>'Calculations C Codes'!K10</f>
        <v>31.5</v>
      </c>
      <c r="H11" s="49">
        <f t="shared" si="0"/>
        <v>5.8810500000000001</v>
      </c>
      <c r="I11" s="49">
        <f t="shared" si="1"/>
        <v>2.5830000000000002</v>
      </c>
      <c r="J11" s="46">
        <v>184</v>
      </c>
      <c r="K11" s="86" t="s">
        <v>113</v>
      </c>
      <c r="L11" s="51">
        <f>'Calculations C Codes'!E10</f>
        <v>5035</v>
      </c>
      <c r="M11" s="52"/>
    </row>
    <row r="12" spans="1:14" s="54" customFormat="1" x14ac:dyDescent="0.2">
      <c r="A12" s="46" t="str">
        <f>'Calculations C Codes'!A11</f>
        <v>C310</v>
      </c>
      <c r="B12" s="46" t="str">
        <f>'Calculations C Codes'!B11</f>
        <v>Turkey Mini Corn Dogs, 6/5 lb</v>
      </c>
      <c r="C12" s="46" t="str">
        <f>'Calculations C Codes'!C11</f>
        <v>JTM Food Group</v>
      </c>
      <c r="D12" s="47">
        <f>'Calculations C Codes'!I11</f>
        <v>50.448623999999995</v>
      </c>
      <c r="E12" s="47">
        <f>'Calculations C Codes'!J11</f>
        <v>26.446079999999998</v>
      </c>
      <c r="F12" s="93">
        <v>69.84</v>
      </c>
      <c r="G12" s="48">
        <f>'Calculations C Codes'!K11</f>
        <v>31.44</v>
      </c>
      <c r="H12" s="49">
        <f t="shared" si="0"/>
        <v>5.8698480000000002</v>
      </c>
      <c r="I12" s="49">
        <f t="shared" si="1"/>
        <v>2.5780800000000004</v>
      </c>
      <c r="J12" s="46">
        <v>119</v>
      </c>
      <c r="K12" s="50" t="s">
        <v>95</v>
      </c>
      <c r="L12" s="51">
        <f>'Calculations C Codes'!E11</f>
        <v>5090</v>
      </c>
      <c r="M12" s="52"/>
    </row>
    <row r="13" spans="1:14" s="54" customFormat="1" x14ac:dyDescent="0.2">
      <c r="A13" s="46" t="str">
        <f>'Calculations C Codes'!A12</f>
        <v>C302</v>
      </c>
      <c r="B13" s="46" t="str">
        <f>'Calculations C Codes'!B12</f>
        <v>Turkey Breakfast Sausage Patty, 6/5 lb</v>
      </c>
      <c r="C13" s="46" t="str">
        <f>'Calculations C Codes'!C12</f>
        <v>JTM Food Group</v>
      </c>
      <c r="D13" s="47">
        <f>'Calculations C Codes'!I12</f>
        <v>71.735337999999999</v>
      </c>
      <c r="E13" s="47">
        <f>'Calculations C Codes'!J12</f>
        <v>37.604959999999998</v>
      </c>
      <c r="F13" s="93">
        <v>52.67</v>
      </c>
      <c r="G13" s="48">
        <f>'Calculations C Codes'!K12</f>
        <v>31.5</v>
      </c>
      <c r="H13" s="49">
        <f t="shared" si="0"/>
        <v>5.8810500000000001</v>
      </c>
      <c r="I13" s="49">
        <f t="shared" si="1"/>
        <v>2.5830000000000002</v>
      </c>
      <c r="J13" s="46">
        <v>369</v>
      </c>
      <c r="K13" s="50" t="s">
        <v>114</v>
      </c>
      <c r="L13" s="51">
        <f>'Calculations C Codes'!E12</f>
        <v>5685</v>
      </c>
      <c r="M13" s="52"/>
    </row>
    <row r="14" spans="1:14" x14ac:dyDescent="0.2">
      <c r="M14" s="52"/>
    </row>
    <row r="15" spans="1:14" s="54" customFormat="1" x14ac:dyDescent="0.2">
      <c r="A15" s="55" t="s">
        <v>146</v>
      </c>
      <c r="B15" s="55"/>
      <c r="C15" s="55"/>
      <c r="D15" s="55"/>
      <c r="E15" s="55"/>
      <c r="F15" s="55"/>
      <c r="G15" s="55"/>
      <c r="H15" s="55"/>
      <c r="I15" s="55"/>
      <c r="J15" s="82"/>
      <c r="K15" s="55"/>
      <c r="L15" s="56"/>
      <c r="M15" s="55"/>
      <c r="N15" s="55"/>
    </row>
    <row r="16" spans="1:14" s="57" customFormat="1" x14ac:dyDescent="0.2">
      <c r="A16" s="88"/>
      <c r="B16" s="88"/>
      <c r="C16" s="88"/>
      <c r="D16" s="88"/>
      <c r="E16" s="88"/>
      <c r="F16" s="88"/>
      <c r="J16" s="82"/>
      <c r="K16" s="83"/>
    </row>
    <row r="17" spans="1:12" s="54" customFormat="1" x14ac:dyDescent="0.2">
      <c r="A17" s="55" t="s">
        <v>147</v>
      </c>
      <c r="B17" s="55"/>
      <c r="C17" s="55"/>
      <c r="D17" s="55"/>
      <c r="E17" s="55"/>
      <c r="F17" s="55"/>
      <c r="G17" s="55"/>
      <c r="H17" s="55"/>
      <c r="I17" s="55"/>
      <c r="J17" s="82"/>
      <c r="K17" s="90"/>
      <c r="L17" s="91"/>
    </row>
    <row r="18" spans="1:12" x14ac:dyDescent="0.2">
      <c r="A18" s="87"/>
      <c r="B18" s="87"/>
      <c r="C18" s="87"/>
      <c r="D18" s="87"/>
      <c r="E18" s="87"/>
      <c r="F18" s="87"/>
      <c r="G18" s="55"/>
      <c r="H18" s="55"/>
      <c r="I18" s="55"/>
      <c r="J18" s="82"/>
      <c r="K18" s="84"/>
    </row>
    <row r="19" spans="1:12" s="54" customFormat="1" x14ac:dyDescent="0.2">
      <c r="A19" s="55" t="s">
        <v>149</v>
      </c>
      <c r="B19" s="55"/>
      <c r="C19" s="55"/>
      <c r="D19" s="55"/>
      <c r="E19" s="55"/>
      <c r="F19" s="55"/>
      <c r="G19" s="55"/>
      <c r="H19" s="55"/>
      <c r="I19" s="55"/>
      <c r="J19" s="82"/>
      <c r="K19" s="90"/>
      <c r="L19" s="91"/>
    </row>
    <row r="20" spans="1:12" x14ac:dyDescent="0.2">
      <c r="A20" s="87"/>
      <c r="B20" s="87"/>
      <c r="C20" s="87"/>
      <c r="D20" s="87"/>
      <c r="E20" s="87"/>
      <c r="F20" s="87"/>
      <c r="G20" s="55"/>
      <c r="H20" s="55"/>
      <c r="I20" s="55"/>
      <c r="J20" s="82"/>
      <c r="K20" s="84"/>
    </row>
    <row r="21" spans="1:12" s="54" customFormat="1" x14ac:dyDescent="0.2">
      <c r="A21" s="94" t="s">
        <v>151</v>
      </c>
      <c r="B21" s="94"/>
      <c r="C21" s="94"/>
      <c r="D21" s="94"/>
      <c r="E21" s="94"/>
      <c r="F21" s="94"/>
      <c r="G21" s="94"/>
      <c r="H21" s="94"/>
      <c r="I21" s="94"/>
      <c r="J21" s="82"/>
      <c r="K21" s="95"/>
      <c r="L21" s="91"/>
    </row>
    <row r="22" spans="1:12" x14ac:dyDescent="0.2">
      <c r="A22" s="89"/>
      <c r="B22" s="89"/>
      <c r="C22" s="89"/>
      <c r="D22" s="89"/>
      <c r="E22" s="89"/>
      <c r="F22" s="89"/>
      <c r="G22" s="58"/>
      <c r="H22" s="58"/>
      <c r="I22" s="58"/>
      <c r="J22" s="82"/>
      <c r="K22" s="85"/>
    </row>
    <row r="23" spans="1:12" s="54" customFormat="1" ht="16.5" x14ac:dyDescent="0.25">
      <c r="A23" s="59" t="s">
        <v>145</v>
      </c>
      <c r="J23" s="82"/>
      <c r="K23" s="90"/>
      <c r="L23" s="91"/>
    </row>
    <row r="24" spans="1:12" s="54" customFormat="1" ht="16.5" x14ac:dyDescent="0.25">
      <c r="A24" s="59"/>
      <c r="J24" s="82"/>
      <c r="K24" s="90"/>
      <c r="L24" s="91"/>
    </row>
    <row r="25" spans="1:12" s="54" customFormat="1" ht="16.5" x14ac:dyDescent="0.25">
      <c r="A25" s="59" t="s">
        <v>152</v>
      </c>
      <c r="J25" s="82"/>
      <c r="K25" s="90"/>
      <c r="L25" s="91"/>
    </row>
    <row r="26" spans="1:12" s="54" customFormat="1" ht="16.5" x14ac:dyDescent="0.25">
      <c r="A26" s="59"/>
      <c r="J26" s="82"/>
      <c r="K26" s="90"/>
      <c r="L26" s="91"/>
    </row>
    <row r="27" spans="1:12" s="54" customFormat="1" ht="16.5" x14ac:dyDescent="0.25">
      <c r="A27" s="59" t="s">
        <v>96</v>
      </c>
      <c r="J27" s="90"/>
      <c r="K27" s="90"/>
      <c r="L27" s="91"/>
    </row>
    <row r="28" spans="1:12" s="54" customFormat="1" ht="16.5" x14ac:dyDescent="0.25">
      <c r="A28" s="59" t="s">
        <v>97</v>
      </c>
      <c r="J28" s="90"/>
      <c r="K28" s="90"/>
      <c r="L28" s="91"/>
    </row>
    <row r="29" spans="1:12" ht="16.5" x14ac:dyDescent="0.25">
      <c r="A29" s="59"/>
    </row>
    <row r="36" spans="1:1" x14ac:dyDescent="0.2">
      <c r="A36" s="33" t="s">
        <v>68</v>
      </c>
    </row>
  </sheetData>
  <autoFilter ref="A2:L13" xr:uid="{8B2E9867-2F6A-469F-8AF8-0BCEE6BDDA7B}"/>
  <hyperlinks>
    <hyperlink ref="A21:H21" r:id="rId1" location=":~:text=State%2DProcessed%20Products%20(c%2Dcodes)" display="* All products meet WI Nutritional Standards. For more information, review the SY 2023-24 State Processed Product Nutrition and Specification Sheets. " xr:uid="{A2EDDE76-A9A7-4499-9FF3-0480AD5C0924}"/>
  </hyperlinks>
  <pageMargins left="0.7" right="0.7" top="0.75" bottom="0.75" header="0.3" footer="0.3"/>
  <pageSetup orientation="portrait" verticalDpi="30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AE966-2BB4-4672-818E-FE766748B63C}">
  <dimension ref="A1:N18"/>
  <sheetViews>
    <sheetView zoomScaleNormal="100" workbookViewId="0">
      <selection activeCell="J2" sqref="J2"/>
    </sheetView>
  </sheetViews>
  <sheetFormatPr defaultColWidth="9.140625" defaultRowHeight="15" x14ac:dyDescent="0.2"/>
  <cols>
    <col min="1" max="1" width="15.5703125" style="36" bestFit="1" customWidth="1"/>
    <col min="2" max="2" width="41" style="36" customWidth="1"/>
    <col min="3" max="3" width="30.7109375" style="36" bestFit="1" customWidth="1"/>
    <col min="4" max="4" width="14.42578125" style="36" bestFit="1" customWidth="1"/>
    <col min="5" max="5" width="18.5703125" style="40" bestFit="1" customWidth="1"/>
    <col min="6" max="6" width="19.5703125" style="73" customWidth="1"/>
    <col min="7" max="7" width="18.5703125" style="73" customWidth="1"/>
    <col min="8" max="8" width="16" style="40" customWidth="1"/>
    <col min="9" max="9" width="15.42578125" style="71" customWidth="1"/>
    <col min="10" max="10" width="17.5703125" style="71" customWidth="1"/>
    <col min="11" max="12" width="9.140625" style="72"/>
    <col min="13" max="13" width="11.85546875" style="36" customWidth="1"/>
    <col min="14" max="14" width="13.140625" style="36" customWidth="1"/>
    <col min="15" max="16384" width="9.140625" style="36"/>
  </cols>
  <sheetData>
    <row r="1" spans="1:14" ht="135" x14ac:dyDescent="0.2">
      <c r="A1" s="60" t="s">
        <v>69</v>
      </c>
      <c r="B1" s="61" t="s">
        <v>70</v>
      </c>
      <c r="C1" s="61" t="s">
        <v>71</v>
      </c>
      <c r="D1" s="61" t="s">
        <v>98</v>
      </c>
      <c r="E1" s="62" t="s">
        <v>99</v>
      </c>
      <c r="F1" s="63" t="s">
        <v>139</v>
      </c>
      <c r="G1" s="64" t="s">
        <v>154</v>
      </c>
      <c r="H1" s="79" t="s">
        <v>100</v>
      </c>
      <c r="I1" s="65" t="s">
        <v>140</v>
      </c>
      <c r="J1" s="66" t="s">
        <v>153</v>
      </c>
      <c r="K1" s="67" t="s">
        <v>101</v>
      </c>
      <c r="L1" s="67" t="s">
        <v>102</v>
      </c>
      <c r="M1" s="68"/>
      <c r="N1" s="68"/>
    </row>
    <row r="2" spans="1:14" x14ac:dyDescent="0.2">
      <c r="A2" s="76" t="s">
        <v>137</v>
      </c>
      <c r="B2" s="46" t="s">
        <v>77</v>
      </c>
      <c r="C2" s="46" t="s">
        <v>138</v>
      </c>
      <c r="D2" s="46">
        <v>100154</v>
      </c>
      <c r="E2" s="51">
        <v>10000055425</v>
      </c>
      <c r="F2" s="69">
        <v>3.1023999999999998</v>
      </c>
      <c r="G2" s="77">
        <v>3.2852000000000001</v>
      </c>
      <c r="H2" s="103">
        <v>26.87</v>
      </c>
      <c r="I2" s="102">
        <f t="shared" ref="I2:I12" si="0">F2*H2</f>
        <v>83.361487999999994</v>
      </c>
      <c r="J2" s="78">
        <f t="shared" ref="J2:J12" si="1">G2*H2</f>
        <v>88.273324000000002</v>
      </c>
      <c r="K2" s="70">
        <v>33.056699999999999</v>
      </c>
      <c r="L2" s="70">
        <v>31.25</v>
      </c>
    </row>
    <row r="3" spans="1:14" x14ac:dyDescent="0.2">
      <c r="A3" s="46" t="s">
        <v>66</v>
      </c>
      <c r="B3" s="46" t="s">
        <v>79</v>
      </c>
      <c r="C3" s="46" t="s">
        <v>80</v>
      </c>
      <c r="D3" s="46">
        <v>110244</v>
      </c>
      <c r="E3" s="51">
        <v>78372</v>
      </c>
      <c r="F3" s="69">
        <v>1.9231</v>
      </c>
      <c r="G3" s="77">
        <f>VLOOKUP(D3,'Direct Diversion'!$B$4:$E$29,4,FALSE)</f>
        <v>1.8327</v>
      </c>
      <c r="H3" s="70">
        <v>9.1199999999999992</v>
      </c>
      <c r="I3" s="47">
        <f t="shared" si="0"/>
        <v>17.538671999999998</v>
      </c>
      <c r="J3" s="78">
        <f t="shared" si="1"/>
        <v>16.714223999999998</v>
      </c>
      <c r="K3" s="70">
        <v>28.06</v>
      </c>
      <c r="L3" s="70">
        <v>26.4</v>
      </c>
    </row>
    <row r="4" spans="1:14" x14ac:dyDescent="0.2">
      <c r="A4" s="46" t="s">
        <v>63</v>
      </c>
      <c r="B4" s="46" t="s">
        <v>83</v>
      </c>
      <c r="C4" s="46" t="s">
        <v>82</v>
      </c>
      <c r="D4" s="46" t="s">
        <v>103</v>
      </c>
      <c r="E4" s="51">
        <v>615300</v>
      </c>
      <c r="F4" s="69">
        <v>1.2945</v>
      </c>
      <c r="G4" s="77">
        <v>1.4302999999999999</v>
      </c>
      <c r="H4" s="70">
        <v>18.079999999999998</v>
      </c>
      <c r="I4" s="47">
        <f>F4*H4</f>
        <v>23.404559999999996</v>
      </c>
      <c r="J4" s="78">
        <f t="shared" si="1"/>
        <v>25.859823999999996</v>
      </c>
      <c r="K4" s="70">
        <v>31.87</v>
      </c>
      <c r="L4" s="70">
        <v>30</v>
      </c>
      <c r="M4" s="80" t="s">
        <v>141</v>
      </c>
    </row>
    <row r="5" spans="1:14" x14ac:dyDescent="0.2">
      <c r="A5" s="46" t="s">
        <v>64</v>
      </c>
      <c r="B5" s="46" t="s">
        <v>85</v>
      </c>
      <c r="C5" s="46" t="s">
        <v>82</v>
      </c>
      <c r="D5" s="46" t="s">
        <v>103</v>
      </c>
      <c r="E5" s="51">
        <v>665400</v>
      </c>
      <c r="F5" s="69">
        <v>1.2945</v>
      </c>
      <c r="G5" s="77">
        <v>1.4302999999999999</v>
      </c>
      <c r="H5" s="70">
        <v>18.079999999999998</v>
      </c>
      <c r="I5" s="47">
        <f t="shared" si="0"/>
        <v>23.404559999999996</v>
      </c>
      <c r="J5" s="78">
        <f t="shared" si="1"/>
        <v>25.859823999999996</v>
      </c>
      <c r="K5" s="70">
        <v>31.95</v>
      </c>
      <c r="L5" s="70">
        <v>30</v>
      </c>
      <c r="M5" s="80" t="s">
        <v>141</v>
      </c>
    </row>
    <row r="6" spans="1:14" x14ac:dyDescent="0.2">
      <c r="A6" s="46" t="s">
        <v>65</v>
      </c>
      <c r="B6" s="46" t="s">
        <v>87</v>
      </c>
      <c r="C6" s="46" t="s">
        <v>82</v>
      </c>
      <c r="D6" s="46" t="s">
        <v>103</v>
      </c>
      <c r="E6" s="51">
        <v>110452</v>
      </c>
      <c r="F6" s="69">
        <v>1.2945</v>
      </c>
      <c r="G6" s="77">
        <v>1.4302999999999999</v>
      </c>
      <c r="H6" s="70">
        <v>25.7</v>
      </c>
      <c r="I6" s="47">
        <f t="shared" si="0"/>
        <v>33.268650000000001</v>
      </c>
      <c r="J6" s="78">
        <f t="shared" si="1"/>
        <v>36.758709999999994</v>
      </c>
      <c r="K6" s="70">
        <v>31.95</v>
      </c>
      <c r="L6" s="70">
        <v>30</v>
      </c>
      <c r="M6" s="80"/>
    </row>
    <row r="7" spans="1:14" x14ac:dyDescent="0.2">
      <c r="A7" s="46" t="s">
        <v>62</v>
      </c>
      <c r="B7" s="46" t="s">
        <v>89</v>
      </c>
      <c r="C7" s="46" t="s">
        <v>90</v>
      </c>
      <c r="D7" s="46">
        <v>110242</v>
      </c>
      <c r="E7" s="51">
        <v>5915</v>
      </c>
      <c r="F7" s="69">
        <v>1.9476</v>
      </c>
      <c r="G7" s="77">
        <f>VLOOKUP(D7,'Direct Diversion'!$B$4:$E$29,4,FALSE)</f>
        <v>1.9105000000000001</v>
      </c>
      <c r="H7" s="70">
        <v>6.65</v>
      </c>
      <c r="I7" s="47">
        <f>F7*H7</f>
        <v>12.951540000000001</v>
      </c>
      <c r="J7" s="78">
        <f t="shared" si="1"/>
        <v>12.704825000000001</v>
      </c>
      <c r="K7" s="70">
        <v>31</v>
      </c>
      <c r="L7" s="70">
        <v>30</v>
      </c>
      <c r="M7" s="80" t="s">
        <v>141</v>
      </c>
    </row>
    <row r="8" spans="1:14" x14ac:dyDescent="0.2">
      <c r="A8" s="46" t="s">
        <v>109</v>
      </c>
      <c r="B8" s="76" t="s">
        <v>158</v>
      </c>
      <c r="C8" s="46" t="s">
        <v>80</v>
      </c>
      <c r="D8" s="46">
        <v>110244</v>
      </c>
      <c r="E8" s="51">
        <v>73338</v>
      </c>
      <c r="F8" s="69">
        <v>1.9231</v>
      </c>
      <c r="G8" s="77">
        <f>VLOOKUP(D8,'Direct Diversion'!$B$4:$E$29,4,FALSE)</f>
        <v>1.8327</v>
      </c>
      <c r="H8" s="70">
        <v>10</v>
      </c>
      <c r="I8" s="47">
        <f t="shared" si="0"/>
        <v>19.231000000000002</v>
      </c>
      <c r="J8" s="78">
        <f t="shared" si="1"/>
        <v>18.326999999999998</v>
      </c>
      <c r="K8" s="70">
        <v>28.75</v>
      </c>
      <c r="L8" s="70">
        <v>26.25</v>
      </c>
    </row>
    <row r="9" spans="1:14" x14ac:dyDescent="0.2">
      <c r="A9" s="46" t="s">
        <v>60</v>
      </c>
      <c r="B9" s="46" t="s">
        <v>93</v>
      </c>
      <c r="C9" s="46" t="s">
        <v>78</v>
      </c>
      <c r="D9" s="46">
        <v>100193</v>
      </c>
      <c r="E9" s="51">
        <v>5205</v>
      </c>
      <c r="F9" s="69">
        <v>1.5505</v>
      </c>
      <c r="G9" s="77">
        <f>VLOOKUP(D9,'Direct Diversion'!$B$4:$E$29,4,FALSE)</f>
        <v>1.3967000000000001</v>
      </c>
      <c r="H9" s="70">
        <v>17.350000000000001</v>
      </c>
      <c r="I9" s="47">
        <f t="shared" si="0"/>
        <v>26.901175000000002</v>
      </c>
      <c r="J9" s="78">
        <f t="shared" si="1"/>
        <v>24.232745000000001</v>
      </c>
      <c r="K9" s="70">
        <v>31.3</v>
      </c>
      <c r="L9" s="70">
        <v>30</v>
      </c>
    </row>
    <row r="10" spans="1:14" x14ac:dyDescent="0.2">
      <c r="A10" s="46" t="s">
        <v>108</v>
      </c>
      <c r="B10" s="46" t="s">
        <v>110</v>
      </c>
      <c r="C10" s="46" t="s">
        <v>78</v>
      </c>
      <c r="D10" s="46">
        <v>100154</v>
      </c>
      <c r="E10" s="51">
        <v>5035</v>
      </c>
      <c r="F10" s="69">
        <v>3.1023999999999998</v>
      </c>
      <c r="G10" s="77">
        <f>VLOOKUP(D10,'Direct Diversion'!$B$4:$E$29,4,FALSE)</f>
        <v>3.2852000000000001</v>
      </c>
      <c r="H10" s="70">
        <v>23.55</v>
      </c>
      <c r="I10" s="47">
        <f t="shared" si="0"/>
        <v>73.061520000000002</v>
      </c>
      <c r="J10" s="78">
        <f>G10*H10</f>
        <v>77.366460000000004</v>
      </c>
      <c r="K10" s="70">
        <v>31.5</v>
      </c>
      <c r="L10" s="70">
        <v>30</v>
      </c>
    </row>
    <row r="11" spans="1:14" x14ac:dyDescent="0.2">
      <c r="A11" s="46" t="s">
        <v>61</v>
      </c>
      <c r="B11" s="46" t="s">
        <v>94</v>
      </c>
      <c r="C11" s="46" t="s">
        <v>78</v>
      </c>
      <c r="D11" s="46">
        <v>100883</v>
      </c>
      <c r="E11" s="51">
        <v>5090</v>
      </c>
      <c r="F11" s="69">
        <v>2.9605999999999999</v>
      </c>
      <c r="G11" s="77">
        <f>VLOOKUP(D11,'Direct Diversion'!$B$4:$E$29,4,FALSE)</f>
        <v>1.552</v>
      </c>
      <c r="H11" s="70">
        <v>17.04</v>
      </c>
      <c r="I11" s="47">
        <f t="shared" si="0"/>
        <v>50.448623999999995</v>
      </c>
      <c r="J11" s="78">
        <f t="shared" si="1"/>
        <v>26.446079999999998</v>
      </c>
      <c r="K11" s="70">
        <v>31.44</v>
      </c>
      <c r="L11" s="92">
        <v>30.15</v>
      </c>
    </row>
    <row r="12" spans="1:14" x14ac:dyDescent="0.2">
      <c r="A12" s="50" t="s">
        <v>107</v>
      </c>
      <c r="B12" s="50" t="s">
        <v>111</v>
      </c>
      <c r="C12" s="46" t="s">
        <v>78</v>
      </c>
      <c r="D12" s="50">
        <v>100883</v>
      </c>
      <c r="E12" s="81">
        <v>5685</v>
      </c>
      <c r="F12" s="69">
        <v>2.9605999999999999</v>
      </c>
      <c r="G12" s="77">
        <f>VLOOKUP(D12,'Direct Diversion'!$B$4:$E$29,4,FALSE)</f>
        <v>1.552</v>
      </c>
      <c r="H12" s="81">
        <v>24.23</v>
      </c>
      <c r="I12" s="47">
        <f t="shared" si="0"/>
        <v>71.735337999999999</v>
      </c>
      <c r="J12" s="78">
        <f t="shared" si="1"/>
        <v>37.604959999999998</v>
      </c>
      <c r="K12" s="70">
        <v>31.5</v>
      </c>
      <c r="L12" s="70">
        <v>30</v>
      </c>
    </row>
    <row r="18" spans="9:9" x14ac:dyDescent="0.2">
      <c r="I18" s="96"/>
    </row>
  </sheetData>
  <autoFilter ref="A1:L12" xr:uid="{4A0AE966-2BB4-4672-818E-FE766748B63C}"/>
  <pageMargins left="0.7" right="0.7" top="0.75" bottom="0.75" header="0.3" footer="0.3"/>
  <pageSetup orientation="portrait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C7E1F7215A44A880CD29336F32C86" ma:contentTypeVersion="15" ma:contentTypeDescription="Create a new document." ma:contentTypeScope="" ma:versionID="beea675425f8518fc69c81fceeb81f09">
  <xsd:schema xmlns:xsd="http://www.w3.org/2001/XMLSchema" xmlns:xs="http://www.w3.org/2001/XMLSchema" xmlns:p="http://schemas.microsoft.com/office/2006/metadata/properties" xmlns:ns1="http://schemas.microsoft.com/sharepoint/v3" xmlns:ns3="9d8593b4-07df-4103-a0a4-9659a89085c6" xmlns:ns4="a9eeef56-ad29-4284-bd5d-7e8e928f7d71" targetNamespace="http://schemas.microsoft.com/office/2006/metadata/properties" ma:root="true" ma:fieldsID="8e2b82e8fd4f0c045e07e8513e16cfef" ns1:_="" ns3:_="" ns4:_="">
    <xsd:import namespace="http://schemas.microsoft.com/sharepoint/v3"/>
    <xsd:import namespace="9d8593b4-07df-4103-a0a4-9659a89085c6"/>
    <xsd:import namespace="a9eeef56-ad29-4284-bd5d-7e8e928f7d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93b4-07df-4103-a0a4-9659a8908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eef56-ad29-4284-bd5d-7e8e928f7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B91F34-4F3C-4CD9-9733-F9619E6F8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3967F9-E485-4B62-B306-104E6E31D34F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a9eeef56-ad29-4284-bd5d-7e8e928f7d71"/>
    <ds:schemaRef ds:uri="9d8593b4-07df-4103-a0a4-9659a89085c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85CF85-450C-47D9-9C20-159F631CB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8593b4-07df-4103-a0a4-9659a89085c6"/>
    <ds:schemaRef ds:uri="a9eeef56-ad29-4284-bd5d-7e8e928f7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Direct Delivery (Brown Box)</vt:lpstr>
      <vt:lpstr>Direct Diversion</vt:lpstr>
      <vt:lpstr>State Processed C Codes</vt:lpstr>
      <vt:lpstr>Calculations C Codes</vt:lpstr>
      <vt:lpstr>'Direct Delivery (Brown Box)'!Print_Area</vt:lpstr>
      <vt:lpstr>'Direct Delivery (Brown Box)'!Print_Titles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Entitlement Value and Handling Charges of USDA Brown Box Products for School Year 2023-24</dc:title>
  <dc:subject>Wisconsin USDA Foods Program</dc:subject>
  <dc:creator>Laura Paella</dc:creator>
  <cp:keywords>commodities, brown-box, survey, entitlement</cp:keywords>
  <cp:lastModifiedBy>Paella, Laura A.  DPI</cp:lastModifiedBy>
  <cp:lastPrinted>2023-05-19T21:56:51Z</cp:lastPrinted>
  <dcterms:created xsi:type="dcterms:W3CDTF">2005-05-09T19:47:30Z</dcterms:created>
  <dcterms:modified xsi:type="dcterms:W3CDTF">2024-02-26T22:41:22Z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0x010100E91C7E1F7215A44A880CD29336F32C86</vt:lpwstr>
  </property>
</Properties>
</file>